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Nasıl kullanılır" sheetId="1" state="visible" r:id="rId1"/>
    <sheet xmlns:r="http://schemas.openxmlformats.org/officeDocument/2006/relationships" name="Siparişler" sheetId="2" state="visible" r:id="rId2"/>
    <sheet xmlns:r="http://schemas.openxmlformats.org/officeDocument/2006/relationships" name="Makineler" sheetId="3" state="visible" r:id="rId3"/>
  </sheets>
  <definedNames/>
  <calcPr calcId="124519" fullCalcOnLoad="1"/>
</workbook>
</file>

<file path=xl/styles.xml><?xml version="1.0" encoding="utf-8"?>
<styleSheet xmlns="http://schemas.openxmlformats.org/spreadsheetml/2006/main">
  <numFmts count="3">
    <numFmt numFmtId="164" formatCode="DD.MM.YYYY"/>
    <numFmt numFmtId="165" formatCode="yyyy-mm-dd"/>
    <numFmt numFmtId="166" formatCode="DD.MM"/>
  </numFmts>
  <fonts count="8">
    <font>
      <name val="Calibri"/>
      <family val="2"/>
      <color theme="1"/>
      <sz val="11"/>
      <scheme val="minor"/>
    </font>
    <font>
      <b val="1"/>
      <color rgb="000F172A"/>
      <sz val="15"/>
    </font>
    <font>
      <i val="1"/>
      <color rgb="0064748B"/>
    </font>
    <font>
      <b val="1"/>
      <color rgb="00FFFFFF"/>
    </font>
    <font>
      <b val="1"/>
    </font>
    <font>
      <b val="1"/>
      <color rgb="000F172A"/>
    </font>
    <font>
      <b val="1"/>
      <color rgb="00FFFFFF"/>
      <sz val="8"/>
    </font>
    <font>
      <b val="1"/>
      <color rgb="000F172A"/>
      <sz val="12"/>
    </font>
  </fonts>
  <fills count="4">
    <fill>
      <patternFill/>
    </fill>
    <fill>
      <patternFill patternType="gray125"/>
    </fill>
    <fill>
      <patternFill patternType="solid">
        <fgColor rgb="000F172A"/>
        <bgColor rgb="000F172A"/>
      </patternFill>
    </fill>
    <fill>
      <patternFill patternType="solid">
        <fgColor rgb="00F1F5F9"/>
        <bgColor rgb="00F1F5F9"/>
      </patternFill>
    </fill>
  </fills>
  <borders count="2">
    <border>
      <left/>
      <right/>
      <top/>
      <bottom/>
      <diagonal/>
    </border>
    <border>
      <bottom style="thin">
        <color rgb="00CBD5E1"/>
      </bottom>
    </border>
  </borders>
  <cellStyleXfs count="1">
    <xf numFmtId="0" fontId="0" fillId="0" borderId="0"/>
  </cellStyleXfs>
  <cellXfs count="14">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7" fillId="0" borderId="0" pivotButton="0" quotePrefix="0" xfId="0"/>
    <xf numFmtId="0" fontId="2" fillId="0" borderId="0" applyAlignment="1" pivotButton="0" quotePrefix="0" xfId="0">
      <alignment/>
    </xf>
    <xf numFmtId="0" fontId="5" fillId="0" borderId="0" pivotButton="0" quotePrefix="0" xfId="0"/>
    <xf numFmtId="0" fontId="3" fillId="2" borderId="1" applyAlignment="1" pivotButton="0" quotePrefix="0" xfId="0">
      <alignment vertical="center" wrapText="1"/>
    </xf>
    <xf numFmtId="166" fontId="6" fillId="2" borderId="0" applyAlignment="1" pivotButton="0" quotePrefix="0" xfId="0">
      <alignment horizontal="center" textRotation="90"/>
    </xf>
    <xf numFmtId="164" fontId="0" fillId="0" borderId="0" pivotButton="0" quotePrefix="0" xfId="0"/>
    <xf numFmtId="0" fontId="0" fillId="3" borderId="0" pivotButton="0" quotePrefix="0" xfId="0"/>
    <xf numFmtId="164" fontId="0" fillId="3" borderId="0" pivotButton="0" quotePrefix="0" xfId="0"/>
    <xf numFmtId="0" fontId="2" fillId="0" borderId="0" pivotButton="0" quotePrefix="0" xfId="0"/>
    <xf numFmtId="0" fontId="4" fillId="0" borderId="0" pivotButton="0" quotePrefix="0" xfId="0"/>
    <xf numFmtId="3" fontId="0" fillId="3" borderId="0" pivotButton="0" quotePrefix="0" xfId="0"/>
  </cellXfs>
  <cellStyles count="1">
    <cellStyle name="Normal" xfId="0" builtinId="0" hidden="0"/>
  </cellStyles>
  <dxfs count="6">
    <dxf>
      <fill>
        <patternFill patternType="solid">
          <fgColor rgb="00FECACA"/>
          <bgColor rgb="00FECACA"/>
        </patternFill>
      </fill>
    </dxf>
    <dxf>
      <fill>
        <patternFill patternType="solid">
          <fgColor rgb="00FEF08A"/>
          <bgColor rgb="00FEF08A"/>
        </patternFill>
      </fill>
    </dxf>
    <dxf>
      <fill>
        <patternFill patternType="solid">
          <fgColor rgb="00BBF7D0"/>
          <bgColor rgb="00BBF7D0"/>
        </patternFill>
      </fill>
    </dxf>
    <dxf>
      <fill>
        <patternFill patternType="solid">
          <fgColor rgb="00F87171"/>
          <bgColor rgb="00F87171"/>
        </patternFill>
      </fill>
    </dxf>
    <dxf>
      <fill>
        <patternFill patternType="solid">
          <fgColor rgb="00818CF8"/>
          <bgColor rgb="00818CF8"/>
        </patternFill>
      </fill>
    </dxf>
    <dxf>
      <fill>
        <patternFill patternType="solid">
          <fgColor rgb="000F172A"/>
          <bgColor rgb="000F172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showGridLines="0" workbookViewId="0">
      <selection activeCell="A1" sqref="A1"/>
    </sheetView>
  </sheetViews>
  <sheetFormatPr baseColWidth="8" defaultRowHeight="15"/>
  <cols>
    <col width="110" customWidth="1" min="1" max="1"/>
  </cols>
  <sheetData>
    <row r="1">
      <c r="A1" s="1" t="inlineStr">
        <is>
          <t>Nasıl kullanılır</t>
        </is>
      </c>
    </row>
    <row r="3">
      <c r="A3" s="2" t="inlineStr">
        <is>
          <t>1. Makineler sayfasına her makinenin, kalıbın ya da hattın günde kaç adet çıkarabildiğini yazın. Hafta tatili kodunu ve resmî tatilleri düzenleyin.</t>
        </is>
      </c>
    </row>
    <row r="4">
      <c r="A4" s="2" t="inlineStr">
        <is>
          <t>2. Siparişler sayfasına işleri makine sırasına göre yazın: sipariş, ürün, makine, kalan adet, termin.</t>
        </is>
      </c>
    </row>
    <row r="5">
      <c r="A5" s="2" t="inlineStr">
        <is>
          <t>3. Süre, başlama ve bitiş günleri kendiliğinden hesaplanır. Aynı makinedeki işler sırayla dizilir; sırayı değiştirmek için satırların yerini değiştirin.</t>
        </is>
      </c>
    </row>
    <row r="6">
      <c r="A6" s="2" t="inlineStr">
        <is>
          <t>4. Durum sütunu termini kaçıracak işi kırmızı, sınırdakini sarı gösterir. Sağdaki gün gün çizelgede mor çubuk planı, kırmızı kısım termini aşan günleri, koyu kare termini gösterir.</t>
        </is>
      </c>
    </row>
    <row r="7">
      <c r="A7" s="2" t="inlineStr">
        <is>
          <t>5. Makineler sayfasındaki "Kalan iş (gün)" hangi makinenin darboğaz olduğunu gösterir.</t>
        </is>
      </c>
    </row>
    <row r="8">
      <c r="A8" s="2" t="inlineStr">
        <is>
          <t>Yalnız beyaz hücrelere yazın; gri hücreler formüldür, kendiliğinden hesaplanır. Örnek satırları silip kendi verinizi girebilirsiniz.</t>
        </is>
      </c>
    </row>
    <row r="10">
      <c r="A10" s="3" t="inlineStr">
        <is>
          <t>Bu şablonun sınırı</t>
        </is>
      </c>
    </row>
    <row r="11" ht="64" customHeight="1">
      <c r="A11" s="2" t="inlineStr">
        <is>
          <t>Bu dosya tek kişinin ya da küçük bir ekibin kullanımı için yeterli. Aynı dosyayı birkaç kişi aynı anda güncellemeye, sahadan telefondan kayıt girmeye ya da raporu her gün kendiliğinden almaya ihtiyaç duyduğunuzda Excel'in sınırına gelmişsiniz demektir. VOH Digital bu takibi ekibin her gün kullanacağı bir sisteme taşır: vohdigital.com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S204"/>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22" customWidth="1" min="2" max="2"/>
    <col width="16" customWidth="1" min="3" max="3"/>
    <col width="11" customWidth="1" min="4" max="4"/>
    <col width="13" customWidth="1" min="5" max="5"/>
    <col width="12" customWidth="1" min="6" max="6"/>
    <col width="11" customWidth="1" min="7" max="7"/>
    <col width="13" customWidth="1" min="8" max="8"/>
    <col width="22" customWidth="1" min="9" max="9"/>
    <col width="12" customWidth="1" min="10" max="10"/>
    <col width="3.2" customWidth="1" min="12" max="12"/>
    <col width="3.2" customWidth="1" min="13" max="13"/>
    <col width="3.2" customWidth="1" min="14" max="14"/>
    <col width="3.2" customWidth="1" min="15" max="15"/>
    <col width="3.2" customWidth="1" min="16" max="16"/>
    <col width="3.2" customWidth="1" min="17" max="17"/>
    <col width="3.2" customWidth="1" min="18" max="18"/>
    <col width="3.2" customWidth="1" min="19" max="19"/>
    <col width="3.2" customWidth="1" min="20" max="20"/>
    <col width="3.2" customWidth="1" min="21" max="21"/>
    <col width="3.2" customWidth="1" min="22" max="22"/>
    <col width="3.2" customWidth="1" min="23" max="23"/>
    <col width="3.2" customWidth="1" min="24" max="24"/>
    <col width="3.2" customWidth="1" min="25" max="25"/>
    <col width="3.2" customWidth="1" min="26" max="26"/>
    <col width="3.2" customWidth="1" min="27" max="27"/>
    <col width="3.2" customWidth="1" min="28" max="28"/>
    <col width="3.2" customWidth="1" min="29" max="29"/>
    <col width="3.2" customWidth="1" min="30" max="30"/>
    <col width="3.2" customWidth="1" min="31" max="31"/>
    <col width="3.2" customWidth="1" min="32" max="32"/>
    <col width="3.2" customWidth="1" min="33" max="33"/>
    <col width="3.2" customWidth="1" min="34" max="34"/>
    <col width="3.2" customWidth="1" min="35" max="35"/>
    <col width="3.2" customWidth="1" min="36" max="36"/>
    <col width="3.2" customWidth="1" min="37" max="37"/>
    <col width="3.2" customWidth="1" min="38" max="38"/>
    <col width="3.2" customWidth="1" min="39" max="39"/>
    <col width="3.2" customWidth="1" min="40" max="40"/>
    <col width="3.2" customWidth="1" min="41" max="41"/>
    <col width="3.2" customWidth="1" min="42" max="42"/>
    <col width="3.2" customWidth="1" min="43" max="43"/>
    <col width="3.2" customWidth="1" min="44" max="44"/>
    <col width="3.2" customWidth="1" min="45" max="45"/>
    <col width="3.2" customWidth="1" min="46" max="46"/>
    <col width="3.2" customWidth="1" min="47" max="47"/>
    <col width="3.2" customWidth="1" min="48" max="48"/>
    <col width="3.2" customWidth="1" min="49" max="49"/>
    <col width="3.2" customWidth="1" min="50" max="50"/>
    <col width="3.2" customWidth="1" min="51" max="51"/>
    <col width="3.2" customWidth="1" min="52" max="52"/>
    <col width="3.2" customWidth="1" min="53" max="53"/>
    <col width="3.2" customWidth="1" min="54" max="54"/>
    <col width="3.2" customWidth="1" min="55" max="55"/>
    <col width="3.2" customWidth="1" min="56" max="56"/>
    <col width="3.2" customWidth="1" min="57" max="57"/>
    <col width="3.2" customWidth="1" min="58" max="58"/>
    <col width="3.2" customWidth="1" min="59" max="59"/>
    <col width="3.2" customWidth="1" min="60" max="60"/>
    <col width="3.2" customWidth="1" min="61" max="61"/>
    <col width="3.2" customWidth="1" min="62" max="62"/>
    <col width="3.2" customWidth="1" min="63" max="63"/>
    <col width="3.2" customWidth="1" min="64" max="64"/>
    <col width="3.2" customWidth="1" min="65" max="65"/>
    <col width="3.2" customWidth="1" min="66" max="66"/>
    <col width="3.2" customWidth="1" min="67" max="67"/>
    <col width="3.2" customWidth="1" min="68" max="68"/>
    <col width="3.2" customWidth="1" min="69" max="69"/>
    <col width="3.2" customWidth="1" min="70" max="70"/>
    <col width="3.2" customWidth="1" min="71" max="71"/>
  </cols>
  <sheetData>
    <row r="1">
      <c r="A1" s="1" t="inlineStr">
        <is>
          <t>Üretim planı</t>
        </is>
      </c>
    </row>
    <row r="2">
      <c r="A2" s="4" t="inlineStr">
        <is>
          <t>Sipariş sırası makine sırasıdır: aynı makinedeki sonraki iş, öncekinin bittiği günün ertesi başlar.</t>
        </is>
      </c>
    </row>
    <row r="3">
      <c r="L3" s="5" t="inlineStr">
        <is>
          <t>Gün gün plan →</t>
        </is>
      </c>
    </row>
    <row r="4" ht="32" customHeight="1">
      <c r="A4" s="6" t="inlineStr">
        <is>
          <t>Sipariş</t>
        </is>
      </c>
      <c r="B4" s="6" t="inlineStr">
        <is>
          <t>Ürün</t>
        </is>
      </c>
      <c r="C4" s="6" t="inlineStr">
        <is>
          <t>Makine</t>
        </is>
      </c>
      <c r="D4" s="6" t="inlineStr">
        <is>
          <t>Kalan adet</t>
        </is>
      </c>
      <c r="E4" s="6" t="inlineStr">
        <is>
          <t>En erken başlama</t>
        </is>
      </c>
      <c r="F4" s="6" t="inlineStr">
        <is>
          <t>Termin</t>
        </is>
      </c>
      <c r="G4" s="6" t="inlineStr">
        <is>
          <t>Süre (iş günü)</t>
        </is>
      </c>
      <c r="H4" s="6" t="inlineStr">
        <is>
          <t>Planlanan bitiş</t>
        </is>
      </c>
      <c r="I4" s="6" t="inlineStr">
        <is>
          <t>Durum</t>
        </is>
      </c>
      <c r="J4" s="6" t="inlineStr">
        <is>
          <t>Başlama</t>
        </is>
      </c>
      <c r="L4" s="7">
        <f>TODAY()+0</f>
        <v/>
      </c>
      <c r="M4" s="7">
        <f>L4+1</f>
        <v/>
      </c>
      <c r="N4" s="7">
        <f>M4+1</f>
        <v/>
      </c>
      <c r="O4" s="7">
        <f>N4+1</f>
        <v/>
      </c>
      <c r="P4" s="7">
        <f>O4+1</f>
        <v/>
      </c>
      <c r="Q4" s="7">
        <f>P4+1</f>
        <v/>
      </c>
      <c r="R4" s="7">
        <f>Q4+1</f>
        <v/>
      </c>
      <c r="S4" s="7">
        <f>R4+1</f>
        <v/>
      </c>
      <c r="T4" s="7">
        <f>S4+1</f>
        <v/>
      </c>
      <c r="U4" s="7">
        <f>T4+1</f>
        <v/>
      </c>
      <c r="V4" s="7">
        <f>U4+1</f>
        <v/>
      </c>
      <c r="W4" s="7">
        <f>V4+1</f>
        <v/>
      </c>
      <c r="X4" s="7">
        <f>W4+1</f>
        <v/>
      </c>
      <c r="Y4" s="7">
        <f>X4+1</f>
        <v/>
      </c>
      <c r="Z4" s="7">
        <f>Y4+1</f>
        <v/>
      </c>
      <c r="AA4" s="7">
        <f>Z4+1</f>
        <v/>
      </c>
      <c r="AB4" s="7">
        <f>AA4+1</f>
        <v/>
      </c>
      <c r="AC4" s="7">
        <f>AB4+1</f>
        <v/>
      </c>
      <c r="AD4" s="7">
        <f>AC4+1</f>
        <v/>
      </c>
      <c r="AE4" s="7">
        <f>AD4+1</f>
        <v/>
      </c>
      <c r="AF4" s="7">
        <f>AE4+1</f>
        <v/>
      </c>
      <c r="AG4" s="7">
        <f>AF4+1</f>
        <v/>
      </c>
      <c r="AH4" s="7">
        <f>AG4+1</f>
        <v/>
      </c>
      <c r="AI4" s="7">
        <f>AH4+1</f>
        <v/>
      </c>
      <c r="AJ4" s="7">
        <f>AI4+1</f>
        <v/>
      </c>
      <c r="AK4" s="7">
        <f>AJ4+1</f>
        <v/>
      </c>
      <c r="AL4" s="7">
        <f>AK4+1</f>
        <v/>
      </c>
      <c r="AM4" s="7">
        <f>AL4+1</f>
        <v/>
      </c>
      <c r="AN4" s="7">
        <f>AM4+1</f>
        <v/>
      </c>
      <c r="AO4" s="7">
        <f>AN4+1</f>
        <v/>
      </c>
      <c r="AP4" s="7">
        <f>AO4+1</f>
        <v/>
      </c>
      <c r="AQ4" s="7">
        <f>AP4+1</f>
        <v/>
      </c>
      <c r="AR4" s="7">
        <f>AQ4+1</f>
        <v/>
      </c>
      <c r="AS4" s="7">
        <f>AR4+1</f>
        <v/>
      </c>
      <c r="AT4" s="7">
        <f>AS4+1</f>
        <v/>
      </c>
      <c r="AU4" s="7">
        <f>AT4+1</f>
        <v/>
      </c>
      <c r="AV4" s="7">
        <f>AU4+1</f>
        <v/>
      </c>
      <c r="AW4" s="7">
        <f>AV4+1</f>
        <v/>
      </c>
      <c r="AX4" s="7">
        <f>AW4+1</f>
        <v/>
      </c>
      <c r="AY4" s="7">
        <f>AX4+1</f>
        <v/>
      </c>
      <c r="AZ4" s="7">
        <f>AY4+1</f>
        <v/>
      </c>
      <c r="BA4" s="7">
        <f>AZ4+1</f>
        <v/>
      </c>
      <c r="BB4" s="7">
        <f>BA4+1</f>
        <v/>
      </c>
      <c r="BC4" s="7">
        <f>BB4+1</f>
        <v/>
      </c>
      <c r="BD4" s="7">
        <f>BC4+1</f>
        <v/>
      </c>
      <c r="BE4" s="7">
        <f>BD4+1</f>
        <v/>
      </c>
      <c r="BF4" s="7">
        <f>BE4+1</f>
        <v/>
      </c>
      <c r="BG4" s="7">
        <f>BF4+1</f>
        <v/>
      </c>
      <c r="BH4" s="7">
        <f>BG4+1</f>
        <v/>
      </c>
      <c r="BI4" s="7">
        <f>BH4+1</f>
        <v/>
      </c>
      <c r="BJ4" s="7">
        <f>BI4+1</f>
        <v/>
      </c>
      <c r="BK4" s="7">
        <f>BJ4+1</f>
        <v/>
      </c>
      <c r="BL4" s="7">
        <f>BK4+1</f>
        <v/>
      </c>
      <c r="BM4" s="7">
        <f>BL4+1</f>
        <v/>
      </c>
      <c r="BN4" s="7">
        <f>BM4+1</f>
        <v/>
      </c>
      <c r="BO4" s="7">
        <f>BN4+1</f>
        <v/>
      </c>
      <c r="BP4" s="7">
        <f>BO4+1</f>
        <v/>
      </c>
      <c r="BQ4" s="7">
        <f>BP4+1</f>
        <v/>
      </c>
      <c r="BR4" s="7">
        <f>BQ4+1</f>
        <v/>
      </c>
      <c r="BS4" s="7">
        <f>BR4+1</f>
        <v/>
      </c>
    </row>
    <row r="5">
      <c r="A5" t="inlineStr">
        <is>
          <t>S-201</t>
        </is>
      </c>
      <c r="B5" t="inlineStr">
        <is>
          <t>Raf ayağı</t>
        </is>
      </c>
      <c r="C5" t="inlineStr">
        <is>
          <t>M-01 Pres</t>
        </is>
      </c>
      <c r="D5" t="n">
        <v>1200</v>
      </c>
      <c r="E5" s="8">
        <f>TODAY()</f>
        <v/>
      </c>
      <c r="F5" s="8">
        <f>TODAY()+40</f>
        <v/>
      </c>
      <c r="G5" s="9">
        <f>IF(OR(C5="",D5=""),"",IF(IFERROR(VLOOKUP(C5,'Makineler'!A:C,3,FALSE),0)=0,"",ROUNDUP(D5/IFERROR(VLOOKUP(C5,'Makineler'!A:C,3,FALSE),0),0)))</f>
        <v/>
      </c>
      <c r="H5" s="10">
        <f>IF(G5="","",WORKDAY.INTL(J5,G5-1,'Makineler'!$I$4,'Makineler'!$H$10:$H$40))</f>
        <v/>
      </c>
      <c r="I5" s="9">
        <f>IF(H5="","",IF(F5="","",IF(H5&gt;F5,"Termini kaçırıyor ("&amp;NETWORKDAYS.INTL(F5,H5,'Makineler'!$I$4,'Makineler'!$H$10:$H$40)-1&amp;" gün)",IF(NETWORKDAYS.INTL(H5,F5,'Makineler'!$I$4,'Makineler'!$H$10:$H$40)&lt;=3,"Sınırda","Yetişiyor"))))</f>
        <v/>
      </c>
      <c r="J5" s="10">
        <f>IF(G5="","",MAX(IF(E5="",TODAY(),E5),0))</f>
        <v/>
      </c>
    </row>
    <row r="6">
      <c r="A6" t="inlineStr">
        <is>
          <t>S-202</t>
        </is>
      </c>
      <c r="B6" t="inlineStr">
        <is>
          <t>Bağlantı plakası</t>
        </is>
      </c>
      <c r="C6" t="inlineStr">
        <is>
          <t>M-01 Pres</t>
        </is>
      </c>
      <c r="D6" t="n">
        <v>800</v>
      </c>
      <c r="E6" s="8">
        <f>TODAY()</f>
        <v/>
      </c>
      <c r="F6" s="8">
        <f>TODAY()+30</f>
        <v/>
      </c>
      <c r="G6" s="9">
        <f>IF(OR(C6="",D6=""),"",IF(IFERROR(VLOOKUP(C6,'Makineler'!A:C,3,FALSE),0)=0,"",ROUNDUP(D6/IFERROR(VLOOKUP(C6,'Makineler'!A:C,3,FALSE),0),0)))</f>
        <v/>
      </c>
      <c r="H6" s="10">
        <f>IF(G6="","",WORKDAY.INTL(J6,G6-1,'Makineler'!$I$4,'Makineler'!$H$10:$H$40))</f>
        <v/>
      </c>
      <c r="I6" s="9">
        <f>IF(H6="","",IF(F6="","",IF(H6&gt;F6,"Termini kaçırıyor ("&amp;NETWORKDAYS.INTL(F6,H6,'Makineler'!$I$4,'Makineler'!$H$10:$H$40)-1&amp;" gün)",IF(NETWORKDAYS.INTL(H6,F6,'Makineler'!$I$4,'Makineler'!$H$10:$H$40)&lt;=3,"Sınırda","Yetişiyor"))))</f>
        <v/>
      </c>
      <c r="J6" s="10">
        <f>IF(G6="","",MAX(IF(E6="",TODAY(),E6),IFERROR(WORKDAY.INTL(_xlfn.MAXIFS($H$4:H5,$C$4:C5,C6),1,'Makineler'!$I$4,'Makineler'!$H$10:$H$40),0)))</f>
        <v/>
      </c>
    </row>
    <row r="7">
      <c r="A7" t="inlineStr">
        <is>
          <t>S-203</t>
        </is>
      </c>
      <c r="B7" t="inlineStr">
        <is>
          <t>Raf ayağı</t>
        </is>
      </c>
      <c r="C7" t="inlineStr">
        <is>
          <t>M-02 Kaynak</t>
        </is>
      </c>
      <c r="D7" t="n">
        <v>400</v>
      </c>
      <c r="E7" s="8">
        <f>TODAY()</f>
        <v/>
      </c>
      <c r="F7" s="8">
        <f>TODAY()+21</f>
        <v/>
      </c>
      <c r="G7" s="9">
        <f>IF(OR(C7="",D7=""),"",IF(IFERROR(VLOOKUP(C7,'Makineler'!A:C,3,FALSE),0)=0,"",ROUNDUP(D7/IFERROR(VLOOKUP(C7,'Makineler'!A:C,3,FALSE),0),0)))</f>
        <v/>
      </c>
      <c r="H7" s="10">
        <f>IF(G7="","",WORKDAY.INTL(J7,G7-1,'Makineler'!$I$4,'Makineler'!$H$10:$H$40))</f>
        <v/>
      </c>
      <c r="I7" s="9">
        <f>IF(H7="","",IF(F7="","",IF(H7&gt;F7,"Termini kaçırıyor ("&amp;NETWORKDAYS.INTL(F7,H7,'Makineler'!$I$4,'Makineler'!$H$10:$H$40)-1&amp;" gün)",IF(NETWORKDAYS.INTL(H7,F7,'Makineler'!$I$4,'Makineler'!$H$10:$H$40)&lt;=3,"Sınırda","Yetişiyor"))))</f>
        <v/>
      </c>
      <c r="J7" s="10">
        <f>IF(G7="","",MAX(IF(E7="",TODAY(),E7),IFERROR(WORKDAY.INTL(_xlfn.MAXIFS($H$4:H6,$C$4:C6,C7),1,'Makineler'!$I$4,'Makineler'!$H$10:$H$40),0)))</f>
        <v/>
      </c>
    </row>
    <row r="8">
      <c r="A8" t="inlineStr">
        <is>
          <t>S-204</t>
        </is>
      </c>
      <c r="B8" t="inlineStr">
        <is>
          <t>Çerçeve</t>
        </is>
      </c>
      <c r="C8" t="inlineStr">
        <is>
          <t>M-02 Kaynak</t>
        </is>
      </c>
      <c r="D8" t="n">
        <v>300</v>
      </c>
      <c r="E8" s="8">
        <f>TODAY()+2</f>
        <v/>
      </c>
      <c r="F8" s="8">
        <f>TODAY()+25</f>
        <v/>
      </c>
      <c r="G8" s="9">
        <f>IF(OR(C8="",D8=""),"",IF(IFERROR(VLOOKUP(C8,'Makineler'!A:C,3,FALSE),0)=0,"",ROUNDUP(D8/IFERROR(VLOOKUP(C8,'Makineler'!A:C,3,FALSE),0),0)))</f>
        <v/>
      </c>
      <c r="H8" s="10">
        <f>IF(G8="","",WORKDAY.INTL(J8,G8-1,'Makineler'!$I$4,'Makineler'!$H$10:$H$40))</f>
        <v/>
      </c>
      <c r="I8" s="9">
        <f>IF(H8="","",IF(F8="","",IF(H8&gt;F8,"Termini kaçırıyor ("&amp;NETWORKDAYS.INTL(F8,H8,'Makineler'!$I$4,'Makineler'!$H$10:$H$40)-1&amp;" gün)",IF(NETWORKDAYS.INTL(H8,F8,'Makineler'!$I$4,'Makineler'!$H$10:$H$40)&lt;=3,"Sınırda","Yetişiyor"))))</f>
        <v/>
      </c>
      <c r="J8" s="10">
        <f>IF(G8="","",MAX(IF(E8="",TODAY(),E8),IFERROR(WORKDAY.INTL(_xlfn.MAXIFS($H$4:H7,$C$4:C7,C8),1,'Makineler'!$I$4,'Makineler'!$H$10:$H$40),0)))</f>
        <v/>
      </c>
    </row>
    <row r="9">
      <c r="A9" t="inlineStr">
        <is>
          <t>S-205</t>
        </is>
      </c>
      <c r="B9" t="inlineStr">
        <is>
          <t>Çerçeve</t>
        </is>
      </c>
      <c r="C9" t="inlineStr">
        <is>
          <t>M-03 Boya</t>
        </is>
      </c>
      <c r="D9" t="n">
        <v>1500</v>
      </c>
      <c r="E9" s="8">
        <f>TODAY()</f>
        <v/>
      </c>
      <c r="F9" s="8">
        <f>TODAY()+14</f>
        <v/>
      </c>
      <c r="G9" s="9">
        <f>IF(OR(C9="",D9=""),"",IF(IFERROR(VLOOKUP(C9,'Makineler'!A:C,3,FALSE),0)=0,"",ROUNDUP(D9/IFERROR(VLOOKUP(C9,'Makineler'!A:C,3,FALSE),0),0)))</f>
        <v/>
      </c>
      <c r="H9" s="10">
        <f>IF(G9="","",WORKDAY.INTL(J9,G9-1,'Makineler'!$I$4,'Makineler'!$H$10:$H$40))</f>
        <v/>
      </c>
      <c r="I9" s="9">
        <f>IF(H9="","",IF(F9="","",IF(H9&gt;F9,"Termini kaçırıyor ("&amp;NETWORKDAYS.INTL(F9,H9,'Makineler'!$I$4,'Makineler'!$H$10:$H$40)-1&amp;" gün)",IF(NETWORKDAYS.INTL(H9,F9,'Makineler'!$I$4,'Makineler'!$H$10:$H$40)&lt;=3,"Sınırda","Yetişiyor"))))</f>
        <v/>
      </c>
      <c r="J9" s="10">
        <f>IF(G9="","",MAX(IF(E9="",TODAY(),E9),IFERROR(WORKDAY.INTL(_xlfn.MAXIFS($H$4:H8,$C$4:C8,C9),1,'Makineler'!$I$4,'Makineler'!$H$10:$H$40),0)))</f>
        <v/>
      </c>
    </row>
    <row r="10">
      <c r="A10" t="inlineStr">
        <is>
          <t>S-206</t>
        </is>
      </c>
      <c r="B10" t="inlineStr">
        <is>
          <t>Beton panel</t>
        </is>
      </c>
      <c r="C10" t="inlineStr">
        <is>
          <t>K-04 Kalıp</t>
        </is>
      </c>
      <c r="D10" t="n">
        <v>90</v>
      </c>
      <c r="E10" s="8">
        <f>TODAY()</f>
        <v/>
      </c>
      <c r="F10" s="8">
        <f>TODAY()+12</f>
        <v/>
      </c>
      <c r="G10" s="9">
        <f>IF(OR(C10="",D10=""),"",IF(IFERROR(VLOOKUP(C10,'Makineler'!A:C,3,FALSE),0)=0,"",ROUNDUP(D10/IFERROR(VLOOKUP(C10,'Makineler'!A:C,3,FALSE),0),0)))</f>
        <v/>
      </c>
      <c r="H10" s="10">
        <f>IF(G10="","",WORKDAY.INTL(J10,G10-1,'Makineler'!$I$4,'Makineler'!$H$10:$H$40))</f>
        <v/>
      </c>
      <c r="I10" s="9">
        <f>IF(H10="","",IF(F10="","",IF(H10&gt;F10,"Termini kaçırıyor ("&amp;NETWORKDAYS.INTL(F10,H10,'Makineler'!$I$4,'Makineler'!$H$10:$H$40)-1&amp;" gün)",IF(NETWORKDAYS.INTL(H10,F10,'Makineler'!$I$4,'Makineler'!$H$10:$H$40)&lt;=3,"Sınırda","Yetişiyor"))))</f>
        <v/>
      </c>
      <c r="J10" s="10">
        <f>IF(G10="","",MAX(IF(E10="",TODAY(),E10),IFERROR(WORKDAY.INTL(_xlfn.MAXIFS($H$4:H9,$C$4:C9,C10),1,'Makineler'!$I$4,'Makineler'!$H$10:$H$40),0)))</f>
        <v/>
      </c>
    </row>
    <row r="11">
      <c r="A11" t="inlineStr">
        <is>
          <t>S-207</t>
        </is>
      </c>
      <c r="B11" t="inlineStr">
        <is>
          <t>Beton panel</t>
        </is>
      </c>
      <c r="C11" t="inlineStr">
        <is>
          <t>K-04 Kalıp</t>
        </is>
      </c>
      <c r="D11" t="n">
        <v>60</v>
      </c>
      <c r="E11" s="8">
        <f>TODAY()+5</f>
        <v/>
      </c>
      <c r="F11" s="8">
        <f>TODAY()+30</f>
        <v/>
      </c>
      <c r="G11" s="9">
        <f>IF(OR(C11="",D11=""),"",IF(IFERROR(VLOOKUP(C11,'Makineler'!A:C,3,FALSE),0)=0,"",ROUNDUP(D11/IFERROR(VLOOKUP(C11,'Makineler'!A:C,3,FALSE),0),0)))</f>
        <v/>
      </c>
      <c r="H11" s="10">
        <f>IF(G11="","",WORKDAY.INTL(J11,G11-1,'Makineler'!$I$4,'Makineler'!$H$10:$H$40))</f>
        <v/>
      </c>
      <c r="I11" s="9">
        <f>IF(H11="","",IF(F11="","",IF(H11&gt;F11,"Termini kaçırıyor ("&amp;NETWORKDAYS.INTL(F11,H11,'Makineler'!$I$4,'Makineler'!$H$10:$H$40)-1&amp;" gün)",IF(NETWORKDAYS.INTL(H11,F11,'Makineler'!$I$4,'Makineler'!$H$10:$H$40)&lt;=3,"Sınırda","Yetişiyor"))))</f>
        <v/>
      </c>
      <c r="J11" s="10">
        <f>IF(G11="","",MAX(IF(E11="",TODAY(),E11),IFERROR(WORKDAY.INTL(_xlfn.MAXIFS($H$4:H10,$C$4:C10,C11),1,'Makineler'!$I$4,'Makineler'!$H$10:$H$40),0)))</f>
        <v/>
      </c>
    </row>
    <row r="12">
      <c r="E12" s="8" t="n"/>
      <c r="F12" s="8" t="n"/>
      <c r="G12" s="9">
        <f>IF(OR(C12="",D12=""),"",IF(IFERROR(VLOOKUP(C12,'Makineler'!A:C,3,FALSE),0)=0,"",ROUNDUP(D12/IFERROR(VLOOKUP(C12,'Makineler'!A:C,3,FALSE),0),0)))</f>
        <v/>
      </c>
      <c r="H12" s="10">
        <f>IF(G12="","",WORKDAY.INTL(J12,G12-1,'Makineler'!$I$4,'Makineler'!$H$10:$H$40))</f>
        <v/>
      </c>
      <c r="I12" s="9">
        <f>IF(H12="","",IF(F12="","",IF(H12&gt;F12,"Termini kaçırıyor ("&amp;NETWORKDAYS.INTL(F12,H12,'Makineler'!$I$4,'Makineler'!$H$10:$H$40)-1&amp;" gün)",IF(NETWORKDAYS.INTL(H12,F12,'Makineler'!$I$4,'Makineler'!$H$10:$H$40)&lt;=3,"Sınırda","Yetişiyor"))))</f>
        <v/>
      </c>
      <c r="J12" s="10">
        <f>IF(G12="","",MAX(IF(E12="",TODAY(),E12),IFERROR(WORKDAY.INTL(_xlfn.MAXIFS($H$4:H11,$C$4:C11,C12),1,'Makineler'!$I$4,'Makineler'!$H$10:$H$40),0)))</f>
        <v/>
      </c>
    </row>
    <row r="13">
      <c r="E13" s="8" t="n"/>
      <c r="F13" s="8" t="n"/>
      <c r="G13" s="9">
        <f>IF(OR(C13="",D13=""),"",IF(IFERROR(VLOOKUP(C13,'Makineler'!A:C,3,FALSE),0)=0,"",ROUNDUP(D13/IFERROR(VLOOKUP(C13,'Makineler'!A:C,3,FALSE),0),0)))</f>
        <v/>
      </c>
      <c r="H13" s="10">
        <f>IF(G13="","",WORKDAY.INTL(J13,G13-1,'Makineler'!$I$4,'Makineler'!$H$10:$H$40))</f>
        <v/>
      </c>
      <c r="I13" s="9">
        <f>IF(H13="","",IF(F13="","",IF(H13&gt;F13,"Termini kaçırıyor ("&amp;NETWORKDAYS.INTL(F13,H13,'Makineler'!$I$4,'Makineler'!$H$10:$H$40)-1&amp;" gün)",IF(NETWORKDAYS.INTL(H13,F13,'Makineler'!$I$4,'Makineler'!$H$10:$H$40)&lt;=3,"Sınırda","Yetişiyor"))))</f>
        <v/>
      </c>
      <c r="J13" s="10">
        <f>IF(G13="","",MAX(IF(E13="",TODAY(),E13),IFERROR(WORKDAY.INTL(_xlfn.MAXIFS($H$4:H12,$C$4:C12,C13),1,'Makineler'!$I$4,'Makineler'!$H$10:$H$40),0)))</f>
        <v/>
      </c>
    </row>
    <row r="14">
      <c r="E14" s="8" t="n"/>
      <c r="F14" s="8" t="n"/>
      <c r="G14" s="9">
        <f>IF(OR(C14="",D14=""),"",IF(IFERROR(VLOOKUP(C14,'Makineler'!A:C,3,FALSE),0)=0,"",ROUNDUP(D14/IFERROR(VLOOKUP(C14,'Makineler'!A:C,3,FALSE),0),0)))</f>
        <v/>
      </c>
      <c r="H14" s="10">
        <f>IF(G14="","",WORKDAY.INTL(J14,G14-1,'Makineler'!$I$4,'Makineler'!$H$10:$H$40))</f>
        <v/>
      </c>
      <c r="I14" s="9">
        <f>IF(H14="","",IF(F14="","",IF(H14&gt;F14,"Termini kaçırıyor ("&amp;NETWORKDAYS.INTL(F14,H14,'Makineler'!$I$4,'Makineler'!$H$10:$H$40)-1&amp;" gün)",IF(NETWORKDAYS.INTL(H14,F14,'Makineler'!$I$4,'Makineler'!$H$10:$H$40)&lt;=3,"Sınırda","Yetişiyor"))))</f>
        <v/>
      </c>
      <c r="J14" s="10">
        <f>IF(G14="","",MAX(IF(E14="",TODAY(),E14),IFERROR(WORKDAY.INTL(_xlfn.MAXIFS($H$4:H13,$C$4:C13,C14),1,'Makineler'!$I$4,'Makineler'!$H$10:$H$40),0)))</f>
        <v/>
      </c>
    </row>
    <row r="15">
      <c r="E15" s="8" t="n"/>
      <c r="F15" s="8" t="n"/>
      <c r="G15" s="9">
        <f>IF(OR(C15="",D15=""),"",IF(IFERROR(VLOOKUP(C15,'Makineler'!A:C,3,FALSE),0)=0,"",ROUNDUP(D15/IFERROR(VLOOKUP(C15,'Makineler'!A:C,3,FALSE),0),0)))</f>
        <v/>
      </c>
      <c r="H15" s="10">
        <f>IF(G15="","",WORKDAY.INTL(J15,G15-1,'Makineler'!$I$4,'Makineler'!$H$10:$H$40))</f>
        <v/>
      </c>
      <c r="I15" s="9">
        <f>IF(H15="","",IF(F15="","",IF(H15&gt;F15,"Termini kaçırıyor ("&amp;NETWORKDAYS.INTL(F15,H15,'Makineler'!$I$4,'Makineler'!$H$10:$H$40)-1&amp;" gün)",IF(NETWORKDAYS.INTL(H15,F15,'Makineler'!$I$4,'Makineler'!$H$10:$H$40)&lt;=3,"Sınırda","Yetişiyor"))))</f>
        <v/>
      </c>
      <c r="J15" s="10">
        <f>IF(G15="","",MAX(IF(E15="",TODAY(),E15),IFERROR(WORKDAY.INTL(_xlfn.MAXIFS($H$4:H14,$C$4:C14,C15),1,'Makineler'!$I$4,'Makineler'!$H$10:$H$40),0)))</f>
        <v/>
      </c>
    </row>
    <row r="16">
      <c r="E16" s="8" t="n"/>
      <c r="F16" s="8" t="n"/>
      <c r="G16" s="9">
        <f>IF(OR(C16="",D16=""),"",IF(IFERROR(VLOOKUP(C16,'Makineler'!A:C,3,FALSE),0)=0,"",ROUNDUP(D16/IFERROR(VLOOKUP(C16,'Makineler'!A:C,3,FALSE),0),0)))</f>
        <v/>
      </c>
      <c r="H16" s="10">
        <f>IF(G16="","",WORKDAY.INTL(J16,G16-1,'Makineler'!$I$4,'Makineler'!$H$10:$H$40))</f>
        <v/>
      </c>
      <c r="I16" s="9">
        <f>IF(H16="","",IF(F16="","",IF(H16&gt;F16,"Termini kaçırıyor ("&amp;NETWORKDAYS.INTL(F16,H16,'Makineler'!$I$4,'Makineler'!$H$10:$H$40)-1&amp;" gün)",IF(NETWORKDAYS.INTL(H16,F16,'Makineler'!$I$4,'Makineler'!$H$10:$H$40)&lt;=3,"Sınırda","Yetişiyor"))))</f>
        <v/>
      </c>
      <c r="J16" s="10">
        <f>IF(G16="","",MAX(IF(E16="",TODAY(),E16),IFERROR(WORKDAY.INTL(_xlfn.MAXIFS($H$4:H15,$C$4:C15,C16),1,'Makineler'!$I$4,'Makineler'!$H$10:$H$40),0)))</f>
        <v/>
      </c>
    </row>
    <row r="17">
      <c r="E17" s="8" t="n"/>
      <c r="F17" s="8" t="n"/>
      <c r="G17" s="9">
        <f>IF(OR(C17="",D17=""),"",IF(IFERROR(VLOOKUP(C17,'Makineler'!A:C,3,FALSE),0)=0,"",ROUNDUP(D17/IFERROR(VLOOKUP(C17,'Makineler'!A:C,3,FALSE),0),0)))</f>
        <v/>
      </c>
      <c r="H17" s="10">
        <f>IF(G17="","",WORKDAY.INTL(J17,G17-1,'Makineler'!$I$4,'Makineler'!$H$10:$H$40))</f>
        <v/>
      </c>
      <c r="I17" s="9">
        <f>IF(H17="","",IF(F17="","",IF(H17&gt;F17,"Termini kaçırıyor ("&amp;NETWORKDAYS.INTL(F17,H17,'Makineler'!$I$4,'Makineler'!$H$10:$H$40)-1&amp;" gün)",IF(NETWORKDAYS.INTL(H17,F17,'Makineler'!$I$4,'Makineler'!$H$10:$H$40)&lt;=3,"Sınırda","Yetişiyor"))))</f>
        <v/>
      </c>
      <c r="J17" s="10">
        <f>IF(G17="","",MAX(IF(E17="",TODAY(),E17),IFERROR(WORKDAY.INTL(_xlfn.MAXIFS($H$4:H16,$C$4:C16,C17),1,'Makineler'!$I$4,'Makineler'!$H$10:$H$40),0)))</f>
        <v/>
      </c>
    </row>
    <row r="18">
      <c r="E18" s="8" t="n"/>
      <c r="F18" s="8" t="n"/>
      <c r="G18" s="9">
        <f>IF(OR(C18="",D18=""),"",IF(IFERROR(VLOOKUP(C18,'Makineler'!A:C,3,FALSE),0)=0,"",ROUNDUP(D18/IFERROR(VLOOKUP(C18,'Makineler'!A:C,3,FALSE),0),0)))</f>
        <v/>
      </c>
      <c r="H18" s="10">
        <f>IF(G18="","",WORKDAY.INTL(J18,G18-1,'Makineler'!$I$4,'Makineler'!$H$10:$H$40))</f>
        <v/>
      </c>
      <c r="I18" s="9">
        <f>IF(H18="","",IF(F18="","",IF(H18&gt;F18,"Termini kaçırıyor ("&amp;NETWORKDAYS.INTL(F18,H18,'Makineler'!$I$4,'Makineler'!$H$10:$H$40)-1&amp;" gün)",IF(NETWORKDAYS.INTL(H18,F18,'Makineler'!$I$4,'Makineler'!$H$10:$H$40)&lt;=3,"Sınırda","Yetişiyor"))))</f>
        <v/>
      </c>
      <c r="J18" s="10">
        <f>IF(G18="","",MAX(IF(E18="",TODAY(),E18),IFERROR(WORKDAY.INTL(_xlfn.MAXIFS($H$4:H17,$C$4:C17,C18),1,'Makineler'!$I$4,'Makineler'!$H$10:$H$40),0)))</f>
        <v/>
      </c>
    </row>
    <row r="19">
      <c r="E19" s="8" t="n"/>
      <c r="F19" s="8" t="n"/>
      <c r="G19" s="9">
        <f>IF(OR(C19="",D19=""),"",IF(IFERROR(VLOOKUP(C19,'Makineler'!A:C,3,FALSE),0)=0,"",ROUNDUP(D19/IFERROR(VLOOKUP(C19,'Makineler'!A:C,3,FALSE),0),0)))</f>
        <v/>
      </c>
      <c r="H19" s="10">
        <f>IF(G19="","",WORKDAY.INTL(J19,G19-1,'Makineler'!$I$4,'Makineler'!$H$10:$H$40))</f>
        <v/>
      </c>
      <c r="I19" s="9">
        <f>IF(H19="","",IF(F19="","",IF(H19&gt;F19,"Termini kaçırıyor ("&amp;NETWORKDAYS.INTL(F19,H19,'Makineler'!$I$4,'Makineler'!$H$10:$H$40)-1&amp;" gün)",IF(NETWORKDAYS.INTL(H19,F19,'Makineler'!$I$4,'Makineler'!$H$10:$H$40)&lt;=3,"Sınırda","Yetişiyor"))))</f>
        <v/>
      </c>
      <c r="J19" s="10">
        <f>IF(G19="","",MAX(IF(E19="",TODAY(),E19),IFERROR(WORKDAY.INTL(_xlfn.MAXIFS($H$4:H18,$C$4:C18,C19),1,'Makineler'!$I$4,'Makineler'!$H$10:$H$40),0)))</f>
        <v/>
      </c>
    </row>
    <row r="20">
      <c r="E20" s="8" t="n"/>
      <c r="F20" s="8" t="n"/>
      <c r="G20" s="9">
        <f>IF(OR(C20="",D20=""),"",IF(IFERROR(VLOOKUP(C20,'Makineler'!A:C,3,FALSE),0)=0,"",ROUNDUP(D20/IFERROR(VLOOKUP(C20,'Makineler'!A:C,3,FALSE),0),0)))</f>
        <v/>
      </c>
      <c r="H20" s="10">
        <f>IF(G20="","",WORKDAY.INTL(J20,G20-1,'Makineler'!$I$4,'Makineler'!$H$10:$H$40))</f>
        <v/>
      </c>
      <c r="I20" s="9">
        <f>IF(H20="","",IF(F20="","",IF(H20&gt;F20,"Termini kaçırıyor ("&amp;NETWORKDAYS.INTL(F20,H20,'Makineler'!$I$4,'Makineler'!$H$10:$H$40)-1&amp;" gün)",IF(NETWORKDAYS.INTL(H20,F20,'Makineler'!$I$4,'Makineler'!$H$10:$H$40)&lt;=3,"Sınırda","Yetişiyor"))))</f>
        <v/>
      </c>
      <c r="J20" s="10">
        <f>IF(G20="","",MAX(IF(E20="",TODAY(),E20),IFERROR(WORKDAY.INTL(_xlfn.MAXIFS($H$4:H19,$C$4:C19,C20),1,'Makineler'!$I$4,'Makineler'!$H$10:$H$40),0)))</f>
        <v/>
      </c>
    </row>
    <row r="21">
      <c r="E21" s="8" t="n"/>
      <c r="F21" s="8" t="n"/>
      <c r="G21" s="9">
        <f>IF(OR(C21="",D21=""),"",IF(IFERROR(VLOOKUP(C21,'Makineler'!A:C,3,FALSE),0)=0,"",ROUNDUP(D21/IFERROR(VLOOKUP(C21,'Makineler'!A:C,3,FALSE),0),0)))</f>
        <v/>
      </c>
      <c r="H21" s="10">
        <f>IF(G21="","",WORKDAY.INTL(J21,G21-1,'Makineler'!$I$4,'Makineler'!$H$10:$H$40))</f>
        <v/>
      </c>
      <c r="I21" s="9">
        <f>IF(H21="","",IF(F21="","",IF(H21&gt;F21,"Termini kaçırıyor ("&amp;NETWORKDAYS.INTL(F21,H21,'Makineler'!$I$4,'Makineler'!$H$10:$H$40)-1&amp;" gün)",IF(NETWORKDAYS.INTL(H21,F21,'Makineler'!$I$4,'Makineler'!$H$10:$H$40)&lt;=3,"Sınırda","Yetişiyor"))))</f>
        <v/>
      </c>
      <c r="J21" s="10">
        <f>IF(G21="","",MAX(IF(E21="",TODAY(),E21),IFERROR(WORKDAY.INTL(_xlfn.MAXIFS($H$4:H20,$C$4:C20,C21),1,'Makineler'!$I$4,'Makineler'!$H$10:$H$40),0)))</f>
        <v/>
      </c>
    </row>
    <row r="22">
      <c r="E22" s="8" t="n"/>
      <c r="F22" s="8" t="n"/>
      <c r="G22" s="9">
        <f>IF(OR(C22="",D22=""),"",IF(IFERROR(VLOOKUP(C22,'Makineler'!A:C,3,FALSE),0)=0,"",ROUNDUP(D22/IFERROR(VLOOKUP(C22,'Makineler'!A:C,3,FALSE),0),0)))</f>
        <v/>
      </c>
      <c r="H22" s="10">
        <f>IF(G22="","",WORKDAY.INTL(J22,G22-1,'Makineler'!$I$4,'Makineler'!$H$10:$H$40))</f>
        <v/>
      </c>
      <c r="I22" s="9">
        <f>IF(H22="","",IF(F22="","",IF(H22&gt;F22,"Termini kaçırıyor ("&amp;NETWORKDAYS.INTL(F22,H22,'Makineler'!$I$4,'Makineler'!$H$10:$H$40)-1&amp;" gün)",IF(NETWORKDAYS.INTL(H22,F22,'Makineler'!$I$4,'Makineler'!$H$10:$H$40)&lt;=3,"Sınırda","Yetişiyor"))))</f>
        <v/>
      </c>
      <c r="J22" s="10">
        <f>IF(G22="","",MAX(IF(E22="",TODAY(),E22),IFERROR(WORKDAY.INTL(_xlfn.MAXIFS($H$4:H21,$C$4:C21,C22),1,'Makineler'!$I$4,'Makineler'!$H$10:$H$40),0)))</f>
        <v/>
      </c>
    </row>
    <row r="23">
      <c r="E23" s="8" t="n"/>
      <c r="F23" s="8" t="n"/>
      <c r="G23" s="9">
        <f>IF(OR(C23="",D23=""),"",IF(IFERROR(VLOOKUP(C23,'Makineler'!A:C,3,FALSE),0)=0,"",ROUNDUP(D23/IFERROR(VLOOKUP(C23,'Makineler'!A:C,3,FALSE),0),0)))</f>
        <v/>
      </c>
      <c r="H23" s="10">
        <f>IF(G23="","",WORKDAY.INTL(J23,G23-1,'Makineler'!$I$4,'Makineler'!$H$10:$H$40))</f>
        <v/>
      </c>
      <c r="I23" s="9">
        <f>IF(H23="","",IF(F23="","",IF(H23&gt;F23,"Termini kaçırıyor ("&amp;NETWORKDAYS.INTL(F23,H23,'Makineler'!$I$4,'Makineler'!$H$10:$H$40)-1&amp;" gün)",IF(NETWORKDAYS.INTL(H23,F23,'Makineler'!$I$4,'Makineler'!$H$10:$H$40)&lt;=3,"Sınırda","Yetişiyor"))))</f>
        <v/>
      </c>
      <c r="J23" s="10">
        <f>IF(G23="","",MAX(IF(E23="",TODAY(),E23),IFERROR(WORKDAY.INTL(_xlfn.MAXIFS($H$4:H22,$C$4:C22,C23),1,'Makineler'!$I$4,'Makineler'!$H$10:$H$40),0)))</f>
        <v/>
      </c>
    </row>
    <row r="24">
      <c r="E24" s="8" t="n"/>
      <c r="F24" s="8" t="n"/>
      <c r="G24" s="9">
        <f>IF(OR(C24="",D24=""),"",IF(IFERROR(VLOOKUP(C24,'Makineler'!A:C,3,FALSE),0)=0,"",ROUNDUP(D24/IFERROR(VLOOKUP(C24,'Makineler'!A:C,3,FALSE),0),0)))</f>
        <v/>
      </c>
      <c r="H24" s="10">
        <f>IF(G24="","",WORKDAY.INTL(J24,G24-1,'Makineler'!$I$4,'Makineler'!$H$10:$H$40))</f>
        <v/>
      </c>
      <c r="I24" s="9">
        <f>IF(H24="","",IF(F24="","",IF(H24&gt;F24,"Termini kaçırıyor ("&amp;NETWORKDAYS.INTL(F24,H24,'Makineler'!$I$4,'Makineler'!$H$10:$H$40)-1&amp;" gün)",IF(NETWORKDAYS.INTL(H24,F24,'Makineler'!$I$4,'Makineler'!$H$10:$H$40)&lt;=3,"Sınırda","Yetişiyor"))))</f>
        <v/>
      </c>
      <c r="J24" s="10">
        <f>IF(G24="","",MAX(IF(E24="",TODAY(),E24),IFERROR(WORKDAY.INTL(_xlfn.MAXIFS($H$4:H23,$C$4:C23,C24),1,'Makineler'!$I$4,'Makineler'!$H$10:$H$40),0)))</f>
        <v/>
      </c>
    </row>
    <row r="25">
      <c r="E25" s="8" t="n"/>
      <c r="F25" s="8" t="n"/>
      <c r="G25" s="9">
        <f>IF(OR(C25="",D25=""),"",IF(IFERROR(VLOOKUP(C25,'Makineler'!A:C,3,FALSE),0)=0,"",ROUNDUP(D25/IFERROR(VLOOKUP(C25,'Makineler'!A:C,3,FALSE),0),0)))</f>
        <v/>
      </c>
      <c r="H25" s="10">
        <f>IF(G25="","",WORKDAY.INTL(J25,G25-1,'Makineler'!$I$4,'Makineler'!$H$10:$H$40))</f>
        <v/>
      </c>
      <c r="I25" s="9">
        <f>IF(H25="","",IF(F25="","",IF(H25&gt;F25,"Termini kaçırıyor ("&amp;NETWORKDAYS.INTL(F25,H25,'Makineler'!$I$4,'Makineler'!$H$10:$H$40)-1&amp;" gün)",IF(NETWORKDAYS.INTL(H25,F25,'Makineler'!$I$4,'Makineler'!$H$10:$H$40)&lt;=3,"Sınırda","Yetişiyor"))))</f>
        <v/>
      </c>
      <c r="J25" s="10">
        <f>IF(G25="","",MAX(IF(E25="",TODAY(),E25),IFERROR(WORKDAY.INTL(_xlfn.MAXIFS($H$4:H24,$C$4:C24,C25),1,'Makineler'!$I$4,'Makineler'!$H$10:$H$40),0)))</f>
        <v/>
      </c>
    </row>
    <row r="26">
      <c r="E26" s="8" t="n"/>
      <c r="F26" s="8" t="n"/>
      <c r="G26" s="9">
        <f>IF(OR(C26="",D26=""),"",IF(IFERROR(VLOOKUP(C26,'Makineler'!A:C,3,FALSE),0)=0,"",ROUNDUP(D26/IFERROR(VLOOKUP(C26,'Makineler'!A:C,3,FALSE),0),0)))</f>
        <v/>
      </c>
      <c r="H26" s="10">
        <f>IF(G26="","",WORKDAY.INTL(J26,G26-1,'Makineler'!$I$4,'Makineler'!$H$10:$H$40))</f>
        <v/>
      </c>
      <c r="I26" s="9">
        <f>IF(H26="","",IF(F26="","",IF(H26&gt;F26,"Termini kaçırıyor ("&amp;NETWORKDAYS.INTL(F26,H26,'Makineler'!$I$4,'Makineler'!$H$10:$H$40)-1&amp;" gün)",IF(NETWORKDAYS.INTL(H26,F26,'Makineler'!$I$4,'Makineler'!$H$10:$H$40)&lt;=3,"Sınırda","Yetişiyor"))))</f>
        <v/>
      </c>
      <c r="J26" s="10">
        <f>IF(G26="","",MAX(IF(E26="",TODAY(),E26),IFERROR(WORKDAY.INTL(_xlfn.MAXIFS($H$4:H25,$C$4:C25,C26),1,'Makineler'!$I$4,'Makineler'!$H$10:$H$40),0)))</f>
        <v/>
      </c>
    </row>
    <row r="27">
      <c r="E27" s="8" t="n"/>
      <c r="F27" s="8" t="n"/>
      <c r="G27" s="9">
        <f>IF(OR(C27="",D27=""),"",IF(IFERROR(VLOOKUP(C27,'Makineler'!A:C,3,FALSE),0)=0,"",ROUNDUP(D27/IFERROR(VLOOKUP(C27,'Makineler'!A:C,3,FALSE),0),0)))</f>
        <v/>
      </c>
      <c r="H27" s="10">
        <f>IF(G27="","",WORKDAY.INTL(J27,G27-1,'Makineler'!$I$4,'Makineler'!$H$10:$H$40))</f>
        <v/>
      </c>
      <c r="I27" s="9">
        <f>IF(H27="","",IF(F27="","",IF(H27&gt;F27,"Termini kaçırıyor ("&amp;NETWORKDAYS.INTL(F27,H27,'Makineler'!$I$4,'Makineler'!$H$10:$H$40)-1&amp;" gün)",IF(NETWORKDAYS.INTL(H27,F27,'Makineler'!$I$4,'Makineler'!$H$10:$H$40)&lt;=3,"Sınırda","Yetişiyor"))))</f>
        <v/>
      </c>
      <c r="J27" s="10">
        <f>IF(G27="","",MAX(IF(E27="",TODAY(),E27),IFERROR(WORKDAY.INTL(_xlfn.MAXIFS($H$4:H26,$C$4:C26,C27),1,'Makineler'!$I$4,'Makineler'!$H$10:$H$40),0)))</f>
        <v/>
      </c>
    </row>
    <row r="28">
      <c r="E28" s="8" t="n"/>
      <c r="F28" s="8" t="n"/>
      <c r="G28" s="9">
        <f>IF(OR(C28="",D28=""),"",IF(IFERROR(VLOOKUP(C28,'Makineler'!A:C,3,FALSE),0)=0,"",ROUNDUP(D28/IFERROR(VLOOKUP(C28,'Makineler'!A:C,3,FALSE),0),0)))</f>
        <v/>
      </c>
      <c r="H28" s="10">
        <f>IF(G28="","",WORKDAY.INTL(J28,G28-1,'Makineler'!$I$4,'Makineler'!$H$10:$H$40))</f>
        <v/>
      </c>
      <c r="I28" s="9">
        <f>IF(H28="","",IF(F28="","",IF(H28&gt;F28,"Termini kaçırıyor ("&amp;NETWORKDAYS.INTL(F28,H28,'Makineler'!$I$4,'Makineler'!$H$10:$H$40)-1&amp;" gün)",IF(NETWORKDAYS.INTL(H28,F28,'Makineler'!$I$4,'Makineler'!$H$10:$H$40)&lt;=3,"Sınırda","Yetişiyor"))))</f>
        <v/>
      </c>
      <c r="J28" s="10">
        <f>IF(G28="","",MAX(IF(E28="",TODAY(),E28),IFERROR(WORKDAY.INTL(_xlfn.MAXIFS($H$4:H27,$C$4:C27,C28),1,'Makineler'!$I$4,'Makineler'!$H$10:$H$40),0)))</f>
        <v/>
      </c>
    </row>
    <row r="29">
      <c r="E29" s="8" t="n"/>
      <c r="F29" s="8" t="n"/>
      <c r="G29" s="9">
        <f>IF(OR(C29="",D29=""),"",IF(IFERROR(VLOOKUP(C29,'Makineler'!A:C,3,FALSE),0)=0,"",ROUNDUP(D29/IFERROR(VLOOKUP(C29,'Makineler'!A:C,3,FALSE),0),0)))</f>
        <v/>
      </c>
      <c r="H29" s="10">
        <f>IF(G29="","",WORKDAY.INTL(J29,G29-1,'Makineler'!$I$4,'Makineler'!$H$10:$H$40))</f>
        <v/>
      </c>
      <c r="I29" s="9">
        <f>IF(H29="","",IF(F29="","",IF(H29&gt;F29,"Termini kaçırıyor ("&amp;NETWORKDAYS.INTL(F29,H29,'Makineler'!$I$4,'Makineler'!$H$10:$H$40)-1&amp;" gün)",IF(NETWORKDAYS.INTL(H29,F29,'Makineler'!$I$4,'Makineler'!$H$10:$H$40)&lt;=3,"Sınırda","Yetişiyor"))))</f>
        <v/>
      </c>
      <c r="J29" s="10">
        <f>IF(G29="","",MAX(IF(E29="",TODAY(),E29),IFERROR(WORKDAY.INTL(_xlfn.MAXIFS($H$4:H28,$C$4:C28,C29),1,'Makineler'!$I$4,'Makineler'!$H$10:$H$40),0)))</f>
        <v/>
      </c>
    </row>
    <row r="30">
      <c r="E30" s="8" t="n"/>
      <c r="F30" s="8" t="n"/>
      <c r="G30" s="9">
        <f>IF(OR(C30="",D30=""),"",IF(IFERROR(VLOOKUP(C30,'Makineler'!A:C,3,FALSE),0)=0,"",ROUNDUP(D30/IFERROR(VLOOKUP(C30,'Makineler'!A:C,3,FALSE),0),0)))</f>
        <v/>
      </c>
      <c r="H30" s="10">
        <f>IF(G30="","",WORKDAY.INTL(J30,G30-1,'Makineler'!$I$4,'Makineler'!$H$10:$H$40))</f>
        <v/>
      </c>
      <c r="I30" s="9">
        <f>IF(H30="","",IF(F30="","",IF(H30&gt;F30,"Termini kaçırıyor ("&amp;NETWORKDAYS.INTL(F30,H30,'Makineler'!$I$4,'Makineler'!$H$10:$H$40)-1&amp;" gün)",IF(NETWORKDAYS.INTL(H30,F30,'Makineler'!$I$4,'Makineler'!$H$10:$H$40)&lt;=3,"Sınırda","Yetişiyor"))))</f>
        <v/>
      </c>
      <c r="J30" s="10">
        <f>IF(G30="","",MAX(IF(E30="",TODAY(),E30),IFERROR(WORKDAY.INTL(_xlfn.MAXIFS($H$4:H29,$C$4:C29,C30),1,'Makineler'!$I$4,'Makineler'!$H$10:$H$40),0)))</f>
        <v/>
      </c>
    </row>
    <row r="31">
      <c r="E31" s="8" t="n"/>
      <c r="F31" s="8" t="n"/>
      <c r="G31" s="9">
        <f>IF(OR(C31="",D31=""),"",IF(IFERROR(VLOOKUP(C31,'Makineler'!A:C,3,FALSE),0)=0,"",ROUNDUP(D31/IFERROR(VLOOKUP(C31,'Makineler'!A:C,3,FALSE),0),0)))</f>
        <v/>
      </c>
      <c r="H31" s="10">
        <f>IF(G31="","",WORKDAY.INTL(J31,G31-1,'Makineler'!$I$4,'Makineler'!$H$10:$H$40))</f>
        <v/>
      </c>
      <c r="I31" s="9">
        <f>IF(H31="","",IF(F31="","",IF(H31&gt;F31,"Termini kaçırıyor ("&amp;NETWORKDAYS.INTL(F31,H31,'Makineler'!$I$4,'Makineler'!$H$10:$H$40)-1&amp;" gün)",IF(NETWORKDAYS.INTL(H31,F31,'Makineler'!$I$4,'Makineler'!$H$10:$H$40)&lt;=3,"Sınırda","Yetişiyor"))))</f>
        <v/>
      </c>
      <c r="J31" s="10">
        <f>IF(G31="","",MAX(IF(E31="",TODAY(),E31),IFERROR(WORKDAY.INTL(_xlfn.MAXIFS($H$4:H30,$C$4:C30,C31),1,'Makineler'!$I$4,'Makineler'!$H$10:$H$40),0)))</f>
        <v/>
      </c>
    </row>
    <row r="32">
      <c r="E32" s="8" t="n"/>
      <c r="F32" s="8" t="n"/>
      <c r="G32" s="9">
        <f>IF(OR(C32="",D32=""),"",IF(IFERROR(VLOOKUP(C32,'Makineler'!A:C,3,FALSE),0)=0,"",ROUNDUP(D32/IFERROR(VLOOKUP(C32,'Makineler'!A:C,3,FALSE),0),0)))</f>
        <v/>
      </c>
      <c r="H32" s="10">
        <f>IF(G32="","",WORKDAY.INTL(J32,G32-1,'Makineler'!$I$4,'Makineler'!$H$10:$H$40))</f>
        <v/>
      </c>
      <c r="I32" s="9">
        <f>IF(H32="","",IF(F32="","",IF(H32&gt;F32,"Termini kaçırıyor ("&amp;NETWORKDAYS.INTL(F32,H32,'Makineler'!$I$4,'Makineler'!$H$10:$H$40)-1&amp;" gün)",IF(NETWORKDAYS.INTL(H32,F32,'Makineler'!$I$4,'Makineler'!$H$10:$H$40)&lt;=3,"Sınırda","Yetişiyor"))))</f>
        <v/>
      </c>
      <c r="J32" s="10">
        <f>IF(G32="","",MAX(IF(E32="",TODAY(),E32),IFERROR(WORKDAY.INTL(_xlfn.MAXIFS($H$4:H31,$C$4:C31,C32),1,'Makineler'!$I$4,'Makineler'!$H$10:$H$40),0)))</f>
        <v/>
      </c>
    </row>
    <row r="33">
      <c r="E33" s="8" t="n"/>
      <c r="F33" s="8" t="n"/>
      <c r="G33" s="9">
        <f>IF(OR(C33="",D33=""),"",IF(IFERROR(VLOOKUP(C33,'Makineler'!A:C,3,FALSE),0)=0,"",ROUNDUP(D33/IFERROR(VLOOKUP(C33,'Makineler'!A:C,3,FALSE),0),0)))</f>
        <v/>
      </c>
      <c r="H33" s="10">
        <f>IF(G33="","",WORKDAY.INTL(J33,G33-1,'Makineler'!$I$4,'Makineler'!$H$10:$H$40))</f>
        <v/>
      </c>
      <c r="I33" s="9">
        <f>IF(H33="","",IF(F33="","",IF(H33&gt;F33,"Termini kaçırıyor ("&amp;NETWORKDAYS.INTL(F33,H33,'Makineler'!$I$4,'Makineler'!$H$10:$H$40)-1&amp;" gün)",IF(NETWORKDAYS.INTL(H33,F33,'Makineler'!$I$4,'Makineler'!$H$10:$H$40)&lt;=3,"Sınırda","Yetişiyor"))))</f>
        <v/>
      </c>
      <c r="J33" s="10">
        <f>IF(G33="","",MAX(IF(E33="",TODAY(),E33),IFERROR(WORKDAY.INTL(_xlfn.MAXIFS($H$4:H32,$C$4:C32,C33),1,'Makineler'!$I$4,'Makineler'!$H$10:$H$40),0)))</f>
        <v/>
      </c>
    </row>
    <row r="34">
      <c r="E34" s="8" t="n"/>
      <c r="F34" s="8" t="n"/>
      <c r="G34" s="9">
        <f>IF(OR(C34="",D34=""),"",IF(IFERROR(VLOOKUP(C34,'Makineler'!A:C,3,FALSE),0)=0,"",ROUNDUP(D34/IFERROR(VLOOKUP(C34,'Makineler'!A:C,3,FALSE),0),0)))</f>
        <v/>
      </c>
      <c r="H34" s="10">
        <f>IF(G34="","",WORKDAY.INTL(J34,G34-1,'Makineler'!$I$4,'Makineler'!$H$10:$H$40))</f>
        <v/>
      </c>
      <c r="I34" s="9">
        <f>IF(H34="","",IF(F34="","",IF(H34&gt;F34,"Termini kaçırıyor ("&amp;NETWORKDAYS.INTL(F34,H34,'Makineler'!$I$4,'Makineler'!$H$10:$H$40)-1&amp;" gün)",IF(NETWORKDAYS.INTL(H34,F34,'Makineler'!$I$4,'Makineler'!$H$10:$H$40)&lt;=3,"Sınırda","Yetişiyor"))))</f>
        <v/>
      </c>
      <c r="J34" s="10">
        <f>IF(G34="","",MAX(IF(E34="",TODAY(),E34),IFERROR(WORKDAY.INTL(_xlfn.MAXIFS($H$4:H33,$C$4:C33,C34),1,'Makineler'!$I$4,'Makineler'!$H$10:$H$40),0)))</f>
        <v/>
      </c>
    </row>
    <row r="35">
      <c r="E35" s="8" t="n"/>
      <c r="F35" s="8" t="n"/>
      <c r="G35" s="9">
        <f>IF(OR(C35="",D35=""),"",IF(IFERROR(VLOOKUP(C35,'Makineler'!A:C,3,FALSE),0)=0,"",ROUNDUP(D35/IFERROR(VLOOKUP(C35,'Makineler'!A:C,3,FALSE),0),0)))</f>
        <v/>
      </c>
      <c r="H35" s="10">
        <f>IF(G35="","",WORKDAY.INTL(J35,G35-1,'Makineler'!$I$4,'Makineler'!$H$10:$H$40))</f>
        <v/>
      </c>
      <c r="I35" s="9">
        <f>IF(H35="","",IF(F35="","",IF(H35&gt;F35,"Termini kaçırıyor ("&amp;NETWORKDAYS.INTL(F35,H35,'Makineler'!$I$4,'Makineler'!$H$10:$H$40)-1&amp;" gün)",IF(NETWORKDAYS.INTL(H35,F35,'Makineler'!$I$4,'Makineler'!$H$10:$H$40)&lt;=3,"Sınırda","Yetişiyor"))))</f>
        <v/>
      </c>
      <c r="J35" s="10">
        <f>IF(G35="","",MAX(IF(E35="",TODAY(),E35),IFERROR(WORKDAY.INTL(_xlfn.MAXIFS($H$4:H34,$C$4:C34,C35),1,'Makineler'!$I$4,'Makineler'!$H$10:$H$40),0)))</f>
        <v/>
      </c>
    </row>
    <row r="36">
      <c r="E36" s="8" t="n"/>
      <c r="F36" s="8" t="n"/>
      <c r="G36" s="9">
        <f>IF(OR(C36="",D36=""),"",IF(IFERROR(VLOOKUP(C36,'Makineler'!A:C,3,FALSE),0)=0,"",ROUNDUP(D36/IFERROR(VLOOKUP(C36,'Makineler'!A:C,3,FALSE),0),0)))</f>
        <v/>
      </c>
      <c r="H36" s="10">
        <f>IF(G36="","",WORKDAY.INTL(J36,G36-1,'Makineler'!$I$4,'Makineler'!$H$10:$H$40))</f>
        <v/>
      </c>
      <c r="I36" s="9">
        <f>IF(H36="","",IF(F36="","",IF(H36&gt;F36,"Termini kaçırıyor ("&amp;NETWORKDAYS.INTL(F36,H36,'Makineler'!$I$4,'Makineler'!$H$10:$H$40)-1&amp;" gün)",IF(NETWORKDAYS.INTL(H36,F36,'Makineler'!$I$4,'Makineler'!$H$10:$H$40)&lt;=3,"Sınırda","Yetişiyor"))))</f>
        <v/>
      </c>
      <c r="J36" s="10">
        <f>IF(G36="","",MAX(IF(E36="",TODAY(),E36),IFERROR(WORKDAY.INTL(_xlfn.MAXIFS($H$4:H35,$C$4:C35,C36),1,'Makineler'!$I$4,'Makineler'!$H$10:$H$40),0)))</f>
        <v/>
      </c>
    </row>
    <row r="37">
      <c r="E37" s="8" t="n"/>
      <c r="F37" s="8" t="n"/>
      <c r="G37" s="9">
        <f>IF(OR(C37="",D37=""),"",IF(IFERROR(VLOOKUP(C37,'Makineler'!A:C,3,FALSE),0)=0,"",ROUNDUP(D37/IFERROR(VLOOKUP(C37,'Makineler'!A:C,3,FALSE),0),0)))</f>
        <v/>
      </c>
      <c r="H37" s="10">
        <f>IF(G37="","",WORKDAY.INTL(J37,G37-1,'Makineler'!$I$4,'Makineler'!$H$10:$H$40))</f>
        <v/>
      </c>
      <c r="I37" s="9">
        <f>IF(H37="","",IF(F37="","",IF(H37&gt;F37,"Termini kaçırıyor ("&amp;NETWORKDAYS.INTL(F37,H37,'Makineler'!$I$4,'Makineler'!$H$10:$H$40)-1&amp;" gün)",IF(NETWORKDAYS.INTL(H37,F37,'Makineler'!$I$4,'Makineler'!$H$10:$H$40)&lt;=3,"Sınırda","Yetişiyor"))))</f>
        <v/>
      </c>
      <c r="J37" s="10">
        <f>IF(G37="","",MAX(IF(E37="",TODAY(),E37),IFERROR(WORKDAY.INTL(_xlfn.MAXIFS($H$4:H36,$C$4:C36,C37),1,'Makineler'!$I$4,'Makineler'!$H$10:$H$40),0)))</f>
        <v/>
      </c>
    </row>
    <row r="38">
      <c r="E38" s="8" t="n"/>
      <c r="F38" s="8" t="n"/>
      <c r="G38" s="9">
        <f>IF(OR(C38="",D38=""),"",IF(IFERROR(VLOOKUP(C38,'Makineler'!A:C,3,FALSE),0)=0,"",ROUNDUP(D38/IFERROR(VLOOKUP(C38,'Makineler'!A:C,3,FALSE),0),0)))</f>
        <v/>
      </c>
      <c r="H38" s="10">
        <f>IF(G38="","",WORKDAY.INTL(J38,G38-1,'Makineler'!$I$4,'Makineler'!$H$10:$H$40))</f>
        <v/>
      </c>
      <c r="I38" s="9">
        <f>IF(H38="","",IF(F38="","",IF(H38&gt;F38,"Termini kaçırıyor ("&amp;NETWORKDAYS.INTL(F38,H38,'Makineler'!$I$4,'Makineler'!$H$10:$H$40)-1&amp;" gün)",IF(NETWORKDAYS.INTL(H38,F38,'Makineler'!$I$4,'Makineler'!$H$10:$H$40)&lt;=3,"Sınırda","Yetişiyor"))))</f>
        <v/>
      </c>
      <c r="J38" s="10">
        <f>IF(G38="","",MAX(IF(E38="",TODAY(),E38),IFERROR(WORKDAY.INTL(_xlfn.MAXIFS($H$4:H37,$C$4:C37,C38),1,'Makineler'!$I$4,'Makineler'!$H$10:$H$40),0)))</f>
        <v/>
      </c>
    </row>
    <row r="39">
      <c r="E39" s="8" t="n"/>
      <c r="F39" s="8" t="n"/>
      <c r="G39" s="9">
        <f>IF(OR(C39="",D39=""),"",IF(IFERROR(VLOOKUP(C39,'Makineler'!A:C,3,FALSE),0)=0,"",ROUNDUP(D39/IFERROR(VLOOKUP(C39,'Makineler'!A:C,3,FALSE),0),0)))</f>
        <v/>
      </c>
      <c r="H39" s="10">
        <f>IF(G39="","",WORKDAY.INTL(J39,G39-1,'Makineler'!$I$4,'Makineler'!$H$10:$H$40))</f>
        <v/>
      </c>
      <c r="I39" s="9">
        <f>IF(H39="","",IF(F39="","",IF(H39&gt;F39,"Termini kaçırıyor ("&amp;NETWORKDAYS.INTL(F39,H39,'Makineler'!$I$4,'Makineler'!$H$10:$H$40)-1&amp;" gün)",IF(NETWORKDAYS.INTL(H39,F39,'Makineler'!$I$4,'Makineler'!$H$10:$H$40)&lt;=3,"Sınırda","Yetişiyor"))))</f>
        <v/>
      </c>
      <c r="J39" s="10">
        <f>IF(G39="","",MAX(IF(E39="",TODAY(),E39),IFERROR(WORKDAY.INTL(_xlfn.MAXIFS($H$4:H38,$C$4:C38,C39),1,'Makineler'!$I$4,'Makineler'!$H$10:$H$40),0)))</f>
        <v/>
      </c>
    </row>
    <row r="40">
      <c r="E40" s="8" t="n"/>
      <c r="F40" s="8" t="n"/>
      <c r="G40" s="9">
        <f>IF(OR(C40="",D40=""),"",IF(IFERROR(VLOOKUP(C40,'Makineler'!A:C,3,FALSE),0)=0,"",ROUNDUP(D40/IFERROR(VLOOKUP(C40,'Makineler'!A:C,3,FALSE),0),0)))</f>
        <v/>
      </c>
      <c r="H40" s="10">
        <f>IF(G40="","",WORKDAY.INTL(J40,G40-1,'Makineler'!$I$4,'Makineler'!$H$10:$H$40))</f>
        <v/>
      </c>
      <c r="I40" s="9">
        <f>IF(H40="","",IF(F40="","",IF(H40&gt;F40,"Termini kaçırıyor ("&amp;NETWORKDAYS.INTL(F40,H40,'Makineler'!$I$4,'Makineler'!$H$10:$H$40)-1&amp;" gün)",IF(NETWORKDAYS.INTL(H40,F40,'Makineler'!$I$4,'Makineler'!$H$10:$H$40)&lt;=3,"Sınırda","Yetişiyor"))))</f>
        <v/>
      </c>
      <c r="J40" s="10">
        <f>IF(G40="","",MAX(IF(E40="",TODAY(),E40),IFERROR(WORKDAY.INTL(_xlfn.MAXIFS($H$4:H39,$C$4:C39,C40),1,'Makineler'!$I$4,'Makineler'!$H$10:$H$40),0)))</f>
        <v/>
      </c>
    </row>
    <row r="41">
      <c r="E41" s="8" t="n"/>
      <c r="F41" s="8" t="n"/>
      <c r="G41" s="9">
        <f>IF(OR(C41="",D41=""),"",IF(IFERROR(VLOOKUP(C41,'Makineler'!A:C,3,FALSE),0)=0,"",ROUNDUP(D41/IFERROR(VLOOKUP(C41,'Makineler'!A:C,3,FALSE),0),0)))</f>
        <v/>
      </c>
      <c r="H41" s="10">
        <f>IF(G41="","",WORKDAY.INTL(J41,G41-1,'Makineler'!$I$4,'Makineler'!$H$10:$H$40))</f>
        <v/>
      </c>
      <c r="I41" s="9">
        <f>IF(H41="","",IF(F41="","",IF(H41&gt;F41,"Termini kaçırıyor ("&amp;NETWORKDAYS.INTL(F41,H41,'Makineler'!$I$4,'Makineler'!$H$10:$H$40)-1&amp;" gün)",IF(NETWORKDAYS.INTL(H41,F41,'Makineler'!$I$4,'Makineler'!$H$10:$H$40)&lt;=3,"Sınırda","Yetişiyor"))))</f>
        <v/>
      </c>
      <c r="J41" s="10">
        <f>IF(G41="","",MAX(IF(E41="",TODAY(),E41),IFERROR(WORKDAY.INTL(_xlfn.MAXIFS($H$4:H40,$C$4:C40,C41),1,'Makineler'!$I$4,'Makineler'!$H$10:$H$40),0)))</f>
        <v/>
      </c>
    </row>
    <row r="42">
      <c r="E42" s="8" t="n"/>
      <c r="F42" s="8" t="n"/>
      <c r="G42" s="9">
        <f>IF(OR(C42="",D42=""),"",IF(IFERROR(VLOOKUP(C42,'Makineler'!A:C,3,FALSE),0)=0,"",ROUNDUP(D42/IFERROR(VLOOKUP(C42,'Makineler'!A:C,3,FALSE),0),0)))</f>
        <v/>
      </c>
      <c r="H42" s="10">
        <f>IF(G42="","",WORKDAY.INTL(J42,G42-1,'Makineler'!$I$4,'Makineler'!$H$10:$H$40))</f>
        <v/>
      </c>
      <c r="I42" s="9">
        <f>IF(H42="","",IF(F42="","",IF(H42&gt;F42,"Termini kaçırıyor ("&amp;NETWORKDAYS.INTL(F42,H42,'Makineler'!$I$4,'Makineler'!$H$10:$H$40)-1&amp;" gün)",IF(NETWORKDAYS.INTL(H42,F42,'Makineler'!$I$4,'Makineler'!$H$10:$H$40)&lt;=3,"Sınırda","Yetişiyor"))))</f>
        <v/>
      </c>
      <c r="J42" s="10">
        <f>IF(G42="","",MAX(IF(E42="",TODAY(),E42),IFERROR(WORKDAY.INTL(_xlfn.MAXIFS($H$4:H41,$C$4:C41,C42),1,'Makineler'!$I$4,'Makineler'!$H$10:$H$40),0)))</f>
        <v/>
      </c>
    </row>
    <row r="43">
      <c r="E43" s="8" t="n"/>
      <c r="F43" s="8" t="n"/>
      <c r="G43" s="9">
        <f>IF(OR(C43="",D43=""),"",IF(IFERROR(VLOOKUP(C43,'Makineler'!A:C,3,FALSE),0)=0,"",ROUNDUP(D43/IFERROR(VLOOKUP(C43,'Makineler'!A:C,3,FALSE),0),0)))</f>
        <v/>
      </c>
      <c r="H43" s="10">
        <f>IF(G43="","",WORKDAY.INTL(J43,G43-1,'Makineler'!$I$4,'Makineler'!$H$10:$H$40))</f>
        <v/>
      </c>
      <c r="I43" s="9">
        <f>IF(H43="","",IF(F43="","",IF(H43&gt;F43,"Termini kaçırıyor ("&amp;NETWORKDAYS.INTL(F43,H43,'Makineler'!$I$4,'Makineler'!$H$10:$H$40)-1&amp;" gün)",IF(NETWORKDAYS.INTL(H43,F43,'Makineler'!$I$4,'Makineler'!$H$10:$H$40)&lt;=3,"Sınırda","Yetişiyor"))))</f>
        <v/>
      </c>
      <c r="J43" s="10">
        <f>IF(G43="","",MAX(IF(E43="",TODAY(),E43),IFERROR(WORKDAY.INTL(_xlfn.MAXIFS($H$4:H42,$C$4:C42,C43),1,'Makineler'!$I$4,'Makineler'!$H$10:$H$40),0)))</f>
        <v/>
      </c>
    </row>
    <row r="44">
      <c r="E44" s="8" t="n"/>
      <c r="F44" s="8" t="n"/>
      <c r="G44" s="9">
        <f>IF(OR(C44="",D44=""),"",IF(IFERROR(VLOOKUP(C44,'Makineler'!A:C,3,FALSE),0)=0,"",ROUNDUP(D44/IFERROR(VLOOKUP(C44,'Makineler'!A:C,3,FALSE),0),0)))</f>
        <v/>
      </c>
      <c r="H44" s="10">
        <f>IF(G44="","",WORKDAY.INTL(J44,G44-1,'Makineler'!$I$4,'Makineler'!$H$10:$H$40))</f>
        <v/>
      </c>
      <c r="I44" s="9">
        <f>IF(H44="","",IF(F44="","",IF(H44&gt;F44,"Termini kaçırıyor ("&amp;NETWORKDAYS.INTL(F44,H44,'Makineler'!$I$4,'Makineler'!$H$10:$H$40)-1&amp;" gün)",IF(NETWORKDAYS.INTL(H44,F44,'Makineler'!$I$4,'Makineler'!$H$10:$H$40)&lt;=3,"Sınırda","Yetişiyor"))))</f>
        <v/>
      </c>
      <c r="J44" s="10">
        <f>IF(G44="","",MAX(IF(E44="",TODAY(),E44),IFERROR(WORKDAY.INTL(_xlfn.MAXIFS($H$4:H43,$C$4:C43,C44),1,'Makineler'!$I$4,'Makineler'!$H$10:$H$40),0)))</f>
        <v/>
      </c>
    </row>
    <row r="45">
      <c r="E45" s="8" t="n"/>
      <c r="F45" s="8" t="n"/>
      <c r="G45" s="9">
        <f>IF(OR(C45="",D45=""),"",IF(IFERROR(VLOOKUP(C45,'Makineler'!A:C,3,FALSE),0)=0,"",ROUNDUP(D45/IFERROR(VLOOKUP(C45,'Makineler'!A:C,3,FALSE),0),0)))</f>
        <v/>
      </c>
      <c r="H45" s="10">
        <f>IF(G45="","",WORKDAY.INTL(J45,G45-1,'Makineler'!$I$4,'Makineler'!$H$10:$H$40))</f>
        <v/>
      </c>
      <c r="I45" s="9">
        <f>IF(H45="","",IF(F45="","",IF(H45&gt;F45,"Termini kaçırıyor ("&amp;NETWORKDAYS.INTL(F45,H45,'Makineler'!$I$4,'Makineler'!$H$10:$H$40)-1&amp;" gün)",IF(NETWORKDAYS.INTL(H45,F45,'Makineler'!$I$4,'Makineler'!$H$10:$H$40)&lt;=3,"Sınırda","Yetişiyor"))))</f>
        <v/>
      </c>
      <c r="J45" s="10">
        <f>IF(G45="","",MAX(IF(E45="",TODAY(),E45),IFERROR(WORKDAY.INTL(_xlfn.MAXIFS($H$4:H44,$C$4:C44,C45),1,'Makineler'!$I$4,'Makineler'!$H$10:$H$40),0)))</f>
        <v/>
      </c>
    </row>
    <row r="46">
      <c r="E46" s="8" t="n"/>
      <c r="F46" s="8" t="n"/>
      <c r="G46" s="9">
        <f>IF(OR(C46="",D46=""),"",IF(IFERROR(VLOOKUP(C46,'Makineler'!A:C,3,FALSE),0)=0,"",ROUNDUP(D46/IFERROR(VLOOKUP(C46,'Makineler'!A:C,3,FALSE),0),0)))</f>
        <v/>
      </c>
      <c r="H46" s="10">
        <f>IF(G46="","",WORKDAY.INTL(J46,G46-1,'Makineler'!$I$4,'Makineler'!$H$10:$H$40))</f>
        <v/>
      </c>
      <c r="I46" s="9">
        <f>IF(H46="","",IF(F46="","",IF(H46&gt;F46,"Termini kaçırıyor ("&amp;NETWORKDAYS.INTL(F46,H46,'Makineler'!$I$4,'Makineler'!$H$10:$H$40)-1&amp;" gün)",IF(NETWORKDAYS.INTL(H46,F46,'Makineler'!$I$4,'Makineler'!$H$10:$H$40)&lt;=3,"Sınırda","Yetişiyor"))))</f>
        <v/>
      </c>
      <c r="J46" s="10">
        <f>IF(G46="","",MAX(IF(E46="",TODAY(),E46),IFERROR(WORKDAY.INTL(_xlfn.MAXIFS($H$4:H45,$C$4:C45,C46),1,'Makineler'!$I$4,'Makineler'!$H$10:$H$40),0)))</f>
        <v/>
      </c>
    </row>
    <row r="47">
      <c r="E47" s="8" t="n"/>
      <c r="F47" s="8" t="n"/>
      <c r="G47" s="9">
        <f>IF(OR(C47="",D47=""),"",IF(IFERROR(VLOOKUP(C47,'Makineler'!A:C,3,FALSE),0)=0,"",ROUNDUP(D47/IFERROR(VLOOKUP(C47,'Makineler'!A:C,3,FALSE),0),0)))</f>
        <v/>
      </c>
      <c r="H47" s="10">
        <f>IF(G47="","",WORKDAY.INTL(J47,G47-1,'Makineler'!$I$4,'Makineler'!$H$10:$H$40))</f>
        <v/>
      </c>
      <c r="I47" s="9">
        <f>IF(H47="","",IF(F47="","",IF(H47&gt;F47,"Termini kaçırıyor ("&amp;NETWORKDAYS.INTL(F47,H47,'Makineler'!$I$4,'Makineler'!$H$10:$H$40)-1&amp;" gün)",IF(NETWORKDAYS.INTL(H47,F47,'Makineler'!$I$4,'Makineler'!$H$10:$H$40)&lt;=3,"Sınırda","Yetişiyor"))))</f>
        <v/>
      </c>
      <c r="J47" s="10">
        <f>IF(G47="","",MAX(IF(E47="",TODAY(),E47),IFERROR(WORKDAY.INTL(_xlfn.MAXIFS($H$4:H46,$C$4:C46,C47),1,'Makineler'!$I$4,'Makineler'!$H$10:$H$40),0)))</f>
        <v/>
      </c>
    </row>
    <row r="48">
      <c r="E48" s="8" t="n"/>
      <c r="F48" s="8" t="n"/>
      <c r="G48" s="9">
        <f>IF(OR(C48="",D48=""),"",IF(IFERROR(VLOOKUP(C48,'Makineler'!A:C,3,FALSE),0)=0,"",ROUNDUP(D48/IFERROR(VLOOKUP(C48,'Makineler'!A:C,3,FALSE),0),0)))</f>
        <v/>
      </c>
      <c r="H48" s="10">
        <f>IF(G48="","",WORKDAY.INTL(J48,G48-1,'Makineler'!$I$4,'Makineler'!$H$10:$H$40))</f>
        <v/>
      </c>
      <c r="I48" s="9">
        <f>IF(H48="","",IF(F48="","",IF(H48&gt;F48,"Termini kaçırıyor ("&amp;NETWORKDAYS.INTL(F48,H48,'Makineler'!$I$4,'Makineler'!$H$10:$H$40)-1&amp;" gün)",IF(NETWORKDAYS.INTL(H48,F48,'Makineler'!$I$4,'Makineler'!$H$10:$H$40)&lt;=3,"Sınırda","Yetişiyor"))))</f>
        <v/>
      </c>
      <c r="J48" s="10">
        <f>IF(G48="","",MAX(IF(E48="",TODAY(),E48),IFERROR(WORKDAY.INTL(_xlfn.MAXIFS($H$4:H47,$C$4:C47,C48),1,'Makineler'!$I$4,'Makineler'!$H$10:$H$40),0)))</f>
        <v/>
      </c>
    </row>
    <row r="49">
      <c r="E49" s="8" t="n"/>
      <c r="F49" s="8" t="n"/>
      <c r="G49" s="9">
        <f>IF(OR(C49="",D49=""),"",IF(IFERROR(VLOOKUP(C49,'Makineler'!A:C,3,FALSE),0)=0,"",ROUNDUP(D49/IFERROR(VLOOKUP(C49,'Makineler'!A:C,3,FALSE),0),0)))</f>
        <v/>
      </c>
      <c r="H49" s="10">
        <f>IF(G49="","",WORKDAY.INTL(J49,G49-1,'Makineler'!$I$4,'Makineler'!$H$10:$H$40))</f>
        <v/>
      </c>
      <c r="I49" s="9">
        <f>IF(H49="","",IF(F49="","",IF(H49&gt;F49,"Termini kaçırıyor ("&amp;NETWORKDAYS.INTL(F49,H49,'Makineler'!$I$4,'Makineler'!$H$10:$H$40)-1&amp;" gün)",IF(NETWORKDAYS.INTL(H49,F49,'Makineler'!$I$4,'Makineler'!$H$10:$H$40)&lt;=3,"Sınırda","Yetişiyor"))))</f>
        <v/>
      </c>
      <c r="J49" s="10">
        <f>IF(G49="","",MAX(IF(E49="",TODAY(),E49),IFERROR(WORKDAY.INTL(_xlfn.MAXIFS($H$4:H48,$C$4:C48,C49),1,'Makineler'!$I$4,'Makineler'!$H$10:$H$40),0)))</f>
        <v/>
      </c>
    </row>
    <row r="50">
      <c r="E50" s="8" t="n"/>
      <c r="F50" s="8" t="n"/>
      <c r="G50" s="9">
        <f>IF(OR(C50="",D50=""),"",IF(IFERROR(VLOOKUP(C50,'Makineler'!A:C,3,FALSE),0)=0,"",ROUNDUP(D50/IFERROR(VLOOKUP(C50,'Makineler'!A:C,3,FALSE),0),0)))</f>
        <v/>
      </c>
      <c r="H50" s="10">
        <f>IF(G50="","",WORKDAY.INTL(J50,G50-1,'Makineler'!$I$4,'Makineler'!$H$10:$H$40))</f>
        <v/>
      </c>
      <c r="I50" s="9">
        <f>IF(H50="","",IF(F50="","",IF(H50&gt;F50,"Termini kaçırıyor ("&amp;NETWORKDAYS.INTL(F50,H50,'Makineler'!$I$4,'Makineler'!$H$10:$H$40)-1&amp;" gün)",IF(NETWORKDAYS.INTL(H50,F50,'Makineler'!$I$4,'Makineler'!$H$10:$H$40)&lt;=3,"Sınırda","Yetişiyor"))))</f>
        <v/>
      </c>
      <c r="J50" s="10">
        <f>IF(G50="","",MAX(IF(E50="",TODAY(),E50),IFERROR(WORKDAY.INTL(_xlfn.MAXIFS($H$4:H49,$C$4:C49,C50),1,'Makineler'!$I$4,'Makineler'!$H$10:$H$40),0)))</f>
        <v/>
      </c>
    </row>
    <row r="51">
      <c r="E51" s="8" t="n"/>
      <c r="F51" s="8" t="n"/>
      <c r="G51" s="9">
        <f>IF(OR(C51="",D51=""),"",IF(IFERROR(VLOOKUP(C51,'Makineler'!A:C,3,FALSE),0)=0,"",ROUNDUP(D51/IFERROR(VLOOKUP(C51,'Makineler'!A:C,3,FALSE),0),0)))</f>
        <v/>
      </c>
      <c r="H51" s="10">
        <f>IF(G51="","",WORKDAY.INTL(J51,G51-1,'Makineler'!$I$4,'Makineler'!$H$10:$H$40))</f>
        <v/>
      </c>
      <c r="I51" s="9">
        <f>IF(H51="","",IF(F51="","",IF(H51&gt;F51,"Termini kaçırıyor ("&amp;NETWORKDAYS.INTL(F51,H51,'Makineler'!$I$4,'Makineler'!$H$10:$H$40)-1&amp;" gün)",IF(NETWORKDAYS.INTL(H51,F51,'Makineler'!$I$4,'Makineler'!$H$10:$H$40)&lt;=3,"Sınırda","Yetişiyor"))))</f>
        <v/>
      </c>
      <c r="J51" s="10">
        <f>IF(G51="","",MAX(IF(E51="",TODAY(),E51),IFERROR(WORKDAY.INTL(_xlfn.MAXIFS($H$4:H50,$C$4:C50,C51),1,'Makineler'!$I$4,'Makineler'!$H$10:$H$40),0)))</f>
        <v/>
      </c>
    </row>
    <row r="52">
      <c r="E52" s="8" t="n"/>
      <c r="F52" s="8" t="n"/>
      <c r="G52" s="9">
        <f>IF(OR(C52="",D52=""),"",IF(IFERROR(VLOOKUP(C52,'Makineler'!A:C,3,FALSE),0)=0,"",ROUNDUP(D52/IFERROR(VLOOKUP(C52,'Makineler'!A:C,3,FALSE),0),0)))</f>
        <v/>
      </c>
      <c r="H52" s="10">
        <f>IF(G52="","",WORKDAY.INTL(J52,G52-1,'Makineler'!$I$4,'Makineler'!$H$10:$H$40))</f>
        <v/>
      </c>
      <c r="I52" s="9">
        <f>IF(H52="","",IF(F52="","",IF(H52&gt;F52,"Termini kaçırıyor ("&amp;NETWORKDAYS.INTL(F52,H52,'Makineler'!$I$4,'Makineler'!$H$10:$H$40)-1&amp;" gün)",IF(NETWORKDAYS.INTL(H52,F52,'Makineler'!$I$4,'Makineler'!$H$10:$H$40)&lt;=3,"Sınırda","Yetişiyor"))))</f>
        <v/>
      </c>
      <c r="J52" s="10">
        <f>IF(G52="","",MAX(IF(E52="",TODAY(),E52),IFERROR(WORKDAY.INTL(_xlfn.MAXIFS($H$4:H51,$C$4:C51,C52),1,'Makineler'!$I$4,'Makineler'!$H$10:$H$40),0)))</f>
        <v/>
      </c>
    </row>
    <row r="53">
      <c r="E53" s="8" t="n"/>
      <c r="F53" s="8" t="n"/>
      <c r="G53" s="9">
        <f>IF(OR(C53="",D53=""),"",IF(IFERROR(VLOOKUP(C53,'Makineler'!A:C,3,FALSE),0)=0,"",ROUNDUP(D53/IFERROR(VLOOKUP(C53,'Makineler'!A:C,3,FALSE),0),0)))</f>
        <v/>
      </c>
      <c r="H53" s="10">
        <f>IF(G53="","",WORKDAY.INTL(J53,G53-1,'Makineler'!$I$4,'Makineler'!$H$10:$H$40))</f>
        <v/>
      </c>
      <c r="I53" s="9">
        <f>IF(H53="","",IF(F53="","",IF(H53&gt;F53,"Termini kaçırıyor ("&amp;NETWORKDAYS.INTL(F53,H53,'Makineler'!$I$4,'Makineler'!$H$10:$H$40)-1&amp;" gün)",IF(NETWORKDAYS.INTL(H53,F53,'Makineler'!$I$4,'Makineler'!$H$10:$H$40)&lt;=3,"Sınırda","Yetişiyor"))))</f>
        <v/>
      </c>
      <c r="J53" s="10">
        <f>IF(G53="","",MAX(IF(E53="",TODAY(),E53),IFERROR(WORKDAY.INTL(_xlfn.MAXIFS($H$4:H52,$C$4:C52,C53),1,'Makineler'!$I$4,'Makineler'!$H$10:$H$40),0)))</f>
        <v/>
      </c>
    </row>
    <row r="54">
      <c r="E54" s="8" t="n"/>
      <c r="F54" s="8" t="n"/>
      <c r="G54" s="9">
        <f>IF(OR(C54="",D54=""),"",IF(IFERROR(VLOOKUP(C54,'Makineler'!A:C,3,FALSE),0)=0,"",ROUNDUP(D54/IFERROR(VLOOKUP(C54,'Makineler'!A:C,3,FALSE),0),0)))</f>
        <v/>
      </c>
      <c r="H54" s="10">
        <f>IF(G54="","",WORKDAY.INTL(J54,G54-1,'Makineler'!$I$4,'Makineler'!$H$10:$H$40))</f>
        <v/>
      </c>
      <c r="I54" s="9">
        <f>IF(H54="","",IF(F54="","",IF(H54&gt;F54,"Termini kaçırıyor ("&amp;NETWORKDAYS.INTL(F54,H54,'Makineler'!$I$4,'Makineler'!$H$10:$H$40)-1&amp;" gün)",IF(NETWORKDAYS.INTL(H54,F54,'Makineler'!$I$4,'Makineler'!$H$10:$H$40)&lt;=3,"Sınırda","Yetişiyor"))))</f>
        <v/>
      </c>
      <c r="J54" s="10">
        <f>IF(G54="","",MAX(IF(E54="",TODAY(),E54),IFERROR(WORKDAY.INTL(_xlfn.MAXIFS($H$4:H53,$C$4:C53,C54),1,'Makineler'!$I$4,'Makineler'!$H$10:$H$40),0)))</f>
        <v/>
      </c>
    </row>
    <row r="55">
      <c r="E55" s="8" t="n"/>
      <c r="F55" s="8" t="n"/>
      <c r="G55" s="9">
        <f>IF(OR(C55="",D55=""),"",IF(IFERROR(VLOOKUP(C55,'Makineler'!A:C,3,FALSE),0)=0,"",ROUNDUP(D55/IFERROR(VLOOKUP(C55,'Makineler'!A:C,3,FALSE),0),0)))</f>
        <v/>
      </c>
      <c r="H55" s="10">
        <f>IF(G55="","",WORKDAY.INTL(J55,G55-1,'Makineler'!$I$4,'Makineler'!$H$10:$H$40))</f>
        <v/>
      </c>
      <c r="I55" s="9">
        <f>IF(H55="","",IF(F55="","",IF(H55&gt;F55,"Termini kaçırıyor ("&amp;NETWORKDAYS.INTL(F55,H55,'Makineler'!$I$4,'Makineler'!$H$10:$H$40)-1&amp;" gün)",IF(NETWORKDAYS.INTL(H55,F55,'Makineler'!$I$4,'Makineler'!$H$10:$H$40)&lt;=3,"Sınırda","Yetişiyor"))))</f>
        <v/>
      </c>
      <c r="J55" s="10">
        <f>IF(G55="","",MAX(IF(E55="",TODAY(),E55),IFERROR(WORKDAY.INTL(_xlfn.MAXIFS($H$4:H54,$C$4:C54,C55),1,'Makineler'!$I$4,'Makineler'!$H$10:$H$40),0)))</f>
        <v/>
      </c>
    </row>
    <row r="56">
      <c r="E56" s="8" t="n"/>
      <c r="F56" s="8" t="n"/>
      <c r="G56" s="9">
        <f>IF(OR(C56="",D56=""),"",IF(IFERROR(VLOOKUP(C56,'Makineler'!A:C,3,FALSE),0)=0,"",ROUNDUP(D56/IFERROR(VLOOKUP(C56,'Makineler'!A:C,3,FALSE),0),0)))</f>
        <v/>
      </c>
      <c r="H56" s="10">
        <f>IF(G56="","",WORKDAY.INTL(J56,G56-1,'Makineler'!$I$4,'Makineler'!$H$10:$H$40))</f>
        <v/>
      </c>
      <c r="I56" s="9">
        <f>IF(H56="","",IF(F56="","",IF(H56&gt;F56,"Termini kaçırıyor ("&amp;NETWORKDAYS.INTL(F56,H56,'Makineler'!$I$4,'Makineler'!$H$10:$H$40)-1&amp;" gün)",IF(NETWORKDAYS.INTL(H56,F56,'Makineler'!$I$4,'Makineler'!$H$10:$H$40)&lt;=3,"Sınırda","Yetişiyor"))))</f>
        <v/>
      </c>
      <c r="J56" s="10">
        <f>IF(G56="","",MAX(IF(E56="",TODAY(),E56),IFERROR(WORKDAY.INTL(_xlfn.MAXIFS($H$4:H55,$C$4:C55,C56),1,'Makineler'!$I$4,'Makineler'!$H$10:$H$40),0)))</f>
        <v/>
      </c>
    </row>
    <row r="57">
      <c r="E57" s="8" t="n"/>
      <c r="F57" s="8" t="n"/>
      <c r="G57" s="9">
        <f>IF(OR(C57="",D57=""),"",IF(IFERROR(VLOOKUP(C57,'Makineler'!A:C,3,FALSE),0)=0,"",ROUNDUP(D57/IFERROR(VLOOKUP(C57,'Makineler'!A:C,3,FALSE),0),0)))</f>
        <v/>
      </c>
      <c r="H57" s="10">
        <f>IF(G57="","",WORKDAY.INTL(J57,G57-1,'Makineler'!$I$4,'Makineler'!$H$10:$H$40))</f>
        <v/>
      </c>
      <c r="I57" s="9">
        <f>IF(H57="","",IF(F57="","",IF(H57&gt;F57,"Termini kaçırıyor ("&amp;NETWORKDAYS.INTL(F57,H57,'Makineler'!$I$4,'Makineler'!$H$10:$H$40)-1&amp;" gün)",IF(NETWORKDAYS.INTL(H57,F57,'Makineler'!$I$4,'Makineler'!$H$10:$H$40)&lt;=3,"Sınırda","Yetişiyor"))))</f>
        <v/>
      </c>
      <c r="J57" s="10">
        <f>IF(G57="","",MAX(IF(E57="",TODAY(),E57),IFERROR(WORKDAY.INTL(_xlfn.MAXIFS($H$4:H56,$C$4:C56,C57),1,'Makineler'!$I$4,'Makineler'!$H$10:$H$40),0)))</f>
        <v/>
      </c>
    </row>
    <row r="58">
      <c r="E58" s="8" t="n"/>
      <c r="F58" s="8" t="n"/>
      <c r="G58" s="9">
        <f>IF(OR(C58="",D58=""),"",IF(IFERROR(VLOOKUP(C58,'Makineler'!A:C,3,FALSE),0)=0,"",ROUNDUP(D58/IFERROR(VLOOKUP(C58,'Makineler'!A:C,3,FALSE),0),0)))</f>
        <v/>
      </c>
      <c r="H58" s="10">
        <f>IF(G58="","",WORKDAY.INTL(J58,G58-1,'Makineler'!$I$4,'Makineler'!$H$10:$H$40))</f>
        <v/>
      </c>
      <c r="I58" s="9">
        <f>IF(H58="","",IF(F58="","",IF(H58&gt;F58,"Termini kaçırıyor ("&amp;NETWORKDAYS.INTL(F58,H58,'Makineler'!$I$4,'Makineler'!$H$10:$H$40)-1&amp;" gün)",IF(NETWORKDAYS.INTL(H58,F58,'Makineler'!$I$4,'Makineler'!$H$10:$H$40)&lt;=3,"Sınırda","Yetişiyor"))))</f>
        <v/>
      </c>
      <c r="J58" s="10">
        <f>IF(G58="","",MAX(IF(E58="",TODAY(),E58),IFERROR(WORKDAY.INTL(_xlfn.MAXIFS($H$4:H57,$C$4:C57,C58),1,'Makineler'!$I$4,'Makineler'!$H$10:$H$40),0)))</f>
        <v/>
      </c>
    </row>
    <row r="59">
      <c r="E59" s="8" t="n"/>
      <c r="F59" s="8" t="n"/>
      <c r="G59" s="9">
        <f>IF(OR(C59="",D59=""),"",IF(IFERROR(VLOOKUP(C59,'Makineler'!A:C,3,FALSE),0)=0,"",ROUNDUP(D59/IFERROR(VLOOKUP(C59,'Makineler'!A:C,3,FALSE),0),0)))</f>
        <v/>
      </c>
      <c r="H59" s="10">
        <f>IF(G59="","",WORKDAY.INTL(J59,G59-1,'Makineler'!$I$4,'Makineler'!$H$10:$H$40))</f>
        <v/>
      </c>
      <c r="I59" s="9">
        <f>IF(H59="","",IF(F59="","",IF(H59&gt;F59,"Termini kaçırıyor ("&amp;NETWORKDAYS.INTL(F59,H59,'Makineler'!$I$4,'Makineler'!$H$10:$H$40)-1&amp;" gün)",IF(NETWORKDAYS.INTL(H59,F59,'Makineler'!$I$4,'Makineler'!$H$10:$H$40)&lt;=3,"Sınırda","Yetişiyor"))))</f>
        <v/>
      </c>
      <c r="J59" s="10">
        <f>IF(G59="","",MAX(IF(E59="",TODAY(),E59),IFERROR(WORKDAY.INTL(_xlfn.MAXIFS($H$4:H58,$C$4:C58,C59),1,'Makineler'!$I$4,'Makineler'!$H$10:$H$40),0)))</f>
        <v/>
      </c>
    </row>
    <row r="60">
      <c r="E60" s="8" t="n"/>
      <c r="F60" s="8" t="n"/>
      <c r="G60" s="9">
        <f>IF(OR(C60="",D60=""),"",IF(IFERROR(VLOOKUP(C60,'Makineler'!A:C,3,FALSE),0)=0,"",ROUNDUP(D60/IFERROR(VLOOKUP(C60,'Makineler'!A:C,3,FALSE),0),0)))</f>
        <v/>
      </c>
      <c r="H60" s="10">
        <f>IF(G60="","",WORKDAY.INTL(J60,G60-1,'Makineler'!$I$4,'Makineler'!$H$10:$H$40))</f>
        <v/>
      </c>
      <c r="I60" s="9">
        <f>IF(H60="","",IF(F60="","",IF(H60&gt;F60,"Termini kaçırıyor ("&amp;NETWORKDAYS.INTL(F60,H60,'Makineler'!$I$4,'Makineler'!$H$10:$H$40)-1&amp;" gün)",IF(NETWORKDAYS.INTL(H60,F60,'Makineler'!$I$4,'Makineler'!$H$10:$H$40)&lt;=3,"Sınırda","Yetişiyor"))))</f>
        <v/>
      </c>
      <c r="J60" s="10">
        <f>IF(G60="","",MAX(IF(E60="",TODAY(),E60),IFERROR(WORKDAY.INTL(_xlfn.MAXIFS($H$4:H59,$C$4:C59,C60),1,'Makineler'!$I$4,'Makineler'!$H$10:$H$40),0)))</f>
        <v/>
      </c>
    </row>
    <row r="61">
      <c r="E61" s="8" t="n"/>
      <c r="F61" s="8" t="n"/>
      <c r="G61" s="9">
        <f>IF(OR(C61="",D61=""),"",IF(IFERROR(VLOOKUP(C61,'Makineler'!A:C,3,FALSE),0)=0,"",ROUNDUP(D61/IFERROR(VLOOKUP(C61,'Makineler'!A:C,3,FALSE),0),0)))</f>
        <v/>
      </c>
      <c r="H61" s="10">
        <f>IF(G61="","",WORKDAY.INTL(J61,G61-1,'Makineler'!$I$4,'Makineler'!$H$10:$H$40))</f>
        <v/>
      </c>
      <c r="I61" s="9">
        <f>IF(H61="","",IF(F61="","",IF(H61&gt;F61,"Termini kaçırıyor ("&amp;NETWORKDAYS.INTL(F61,H61,'Makineler'!$I$4,'Makineler'!$H$10:$H$40)-1&amp;" gün)",IF(NETWORKDAYS.INTL(H61,F61,'Makineler'!$I$4,'Makineler'!$H$10:$H$40)&lt;=3,"Sınırda","Yetişiyor"))))</f>
        <v/>
      </c>
      <c r="J61" s="10">
        <f>IF(G61="","",MAX(IF(E61="",TODAY(),E61),IFERROR(WORKDAY.INTL(_xlfn.MAXIFS($H$4:H60,$C$4:C60,C61),1,'Makineler'!$I$4,'Makineler'!$H$10:$H$40),0)))</f>
        <v/>
      </c>
    </row>
    <row r="62">
      <c r="E62" s="8" t="n"/>
      <c r="F62" s="8" t="n"/>
      <c r="G62" s="9">
        <f>IF(OR(C62="",D62=""),"",IF(IFERROR(VLOOKUP(C62,'Makineler'!A:C,3,FALSE),0)=0,"",ROUNDUP(D62/IFERROR(VLOOKUP(C62,'Makineler'!A:C,3,FALSE),0),0)))</f>
        <v/>
      </c>
      <c r="H62" s="10">
        <f>IF(G62="","",WORKDAY.INTL(J62,G62-1,'Makineler'!$I$4,'Makineler'!$H$10:$H$40))</f>
        <v/>
      </c>
      <c r="I62" s="9">
        <f>IF(H62="","",IF(F62="","",IF(H62&gt;F62,"Termini kaçırıyor ("&amp;NETWORKDAYS.INTL(F62,H62,'Makineler'!$I$4,'Makineler'!$H$10:$H$40)-1&amp;" gün)",IF(NETWORKDAYS.INTL(H62,F62,'Makineler'!$I$4,'Makineler'!$H$10:$H$40)&lt;=3,"Sınırda","Yetişiyor"))))</f>
        <v/>
      </c>
      <c r="J62" s="10">
        <f>IF(G62="","",MAX(IF(E62="",TODAY(),E62),IFERROR(WORKDAY.INTL(_xlfn.MAXIFS($H$4:H61,$C$4:C61,C62),1,'Makineler'!$I$4,'Makineler'!$H$10:$H$40),0)))</f>
        <v/>
      </c>
    </row>
    <row r="63">
      <c r="E63" s="8" t="n"/>
      <c r="F63" s="8" t="n"/>
      <c r="G63" s="9">
        <f>IF(OR(C63="",D63=""),"",IF(IFERROR(VLOOKUP(C63,'Makineler'!A:C,3,FALSE),0)=0,"",ROUNDUP(D63/IFERROR(VLOOKUP(C63,'Makineler'!A:C,3,FALSE),0),0)))</f>
        <v/>
      </c>
      <c r="H63" s="10">
        <f>IF(G63="","",WORKDAY.INTL(J63,G63-1,'Makineler'!$I$4,'Makineler'!$H$10:$H$40))</f>
        <v/>
      </c>
      <c r="I63" s="9">
        <f>IF(H63="","",IF(F63="","",IF(H63&gt;F63,"Termini kaçırıyor ("&amp;NETWORKDAYS.INTL(F63,H63,'Makineler'!$I$4,'Makineler'!$H$10:$H$40)-1&amp;" gün)",IF(NETWORKDAYS.INTL(H63,F63,'Makineler'!$I$4,'Makineler'!$H$10:$H$40)&lt;=3,"Sınırda","Yetişiyor"))))</f>
        <v/>
      </c>
      <c r="J63" s="10">
        <f>IF(G63="","",MAX(IF(E63="",TODAY(),E63),IFERROR(WORKDAY.INTL(_xlfn.MAXIFS($H$4:H62,$C$4:C62,C63),1,'Makineler'!$I$4,'Makineler'!$H$10:$H$40),0)))</f>
        <v/>
      </c>
    </row>
    <row r="64">
      <c r="E64" s="8" t="n"/>
      <c r="F64" s="8" t="n"/>
      <c r="G64" s="9">
        <f>IF(OR(C64="",D64=""),"",IF(IFERROR(VLOOKUP(C64,'Makineler'!A:C,3,FALSE),0)=0,"",ROUNDUP(D64/IFERROR(VLOOKUP(C64,'Makineler'!A:C,3,FALSE),0),0)))</f>
        <v/>
      </c>
      <c r="H64" s="10">
        <f>IF(G64="","",WORKDAY.INTL(J64,G64-1,'Makineler'!$I$4,'Makineler'!$H$10:$H$40))</f>
        <v/>
      </c>
      <c r="I64" s="9">
        <f>IF(H64="","",IF(F64="","",IF(H64&gt;F64,"Termini kaçırıyor ("&amp;NETWORKDAYS.INTL(F64,H64,'Makineler'!$I$4,'Makineler'!$H$10:$H$40)-1&amp;" gün)",IF(NETWORKDAYS.INTL(H64,F64,'Makineler'!$I$4,'Makineler'!$H$10:$H$40)&lt;=3,"Sınırda","Yetişiyor"))))</f>
        <v/>
      </c>
      <c r="J64" s="10">
        <f>IF(G64="","",MAX(IF(E64="",TODAY(),E64),IFERROR(WORKDAY.INTL(_xlfn.MAXIFS($H$4:H63,$C$4:C63,C64),1,'Makineler'!$I$4,'Makineler'!$H$10:$H$40),0)))</f>
        <v/>
      </c>
    </row>
    <row r="65">
      <c r="E65" s="8" t="n"/>
      <c r="F65" s="8" t="n"/>
      <c r="G65" s="9">
        <f>IF(OR(C65="",D65=""),"",IF(IFERROR(VLOOKUP(C65,'Makineler'!A:C,3,FALSE),0)=0,"",ROUNDUP(D65/IFERROR(VLOOKUP(C65,'Makineler'!A:C,3,FALSE),0),0)))</f>
        <v/>
      </c>
      <c r="H65" s="10">
        <f>IF(G65="","",WORKDAY.INTL(J65,G65-1,'Makineler'!$I$4,'Makineler'!$H$10:$H$40))</f>
        <v/>
      </c>
      <c r="I65" s="9">
        <f>IF(H65="","",IF(F65="","",IF(H65&gt;F65,"Termini kaçırıyor ("&amp;NETWORKDAYS.INTL(F65,H65,'Makineler'!$I$4,'Makineler'!$H$10:$H$40)-1&amp;" gün)",IF(NETWORKDAYS.INTL(H65,F65,'Makineler'!$I$4,'Makineler'!$H$10:$H$40)&lt;=3,"Sınırda","Yetişiyor"))))</f>
        <v/>
      </c>
      <c r="J65" s="10">
        <f>IF(G65="","",MAX(IF(E65="",TODAY(),E65),IFERROR(WORKDAY.INTL(_xlfn.MAXIFS($H$4:H64,$C$4:C64,C65),1,'Makineler'!$I$4,'Makineler'!$H$10:$H$40),0)))</f>
        <v/>
      </c>
    </row>
    <row r="66">
      <c r="E66" s="8" t="n"/>
      <c r="F66" s="8" t="n"/>
      <c r="G66" s="9">
        <f>IF(OR(C66="",D66=""),"",IF(IFERROR(VLOOKUP(C66,'Makineler'!A:C,3,FALSE),0)=0,"",ROUNDUP(D66/IFERROR(VLOOKUP(C66,'Makineler'!A:C,3,FALSE),0),0)))</f>
        <v/>
      </c>
      <c r="H66" s="10">
        <f>IF(G66="","",WORKDAY.INTL(J66,G66-1,'Makineler'!$I$4,'Makineler'!$H$10:$H$40))</f>
        <v/>
      </c>
      <c r="I66" s="9">
        <f>IF(H66="","",IF(F66="","",IF(H66&gt;F66,"Termini kaçırıyor ("&amp;NETWORKDAYS.INTL(F66,H66,'Makineler'!$I$4,'Makineler'!$H$10:$H$40)-1&amp;" gün)",IF(NETWORKDAYS.INTL(H66,F66,'Makineler'!$I$4,'Makineler'!$H$10:$H$40)&lt;=3,"Sınırda","Yetişiyor"))))</f>
        <v/>
      </c>
      <c r="J66" s="10">
        <f>IF(G66="","",MAX(IF(E66="",TODAY(),E66),IFERROR(WORKDAY.INTL(_xlfn.MAXIFS($H$4:H65,$C$4:C65,C66),1,'Makineler'!$I$4,'Makineler'!$H$10:$H$40),0)))</f>
        <v/>
      </c>
    </row>
    <row r="67">
      <c r="E67" s="8" t="n"/>
      <c r="F67" s="8" t="n"/>
      <c r="G67" s="9">
        <f>IF(OR(C67="",D67=""),"",IF(IFERROR(VLOOKUP(C67,'Makineler'!A:C,3,FALSE),0)=0,"",ROUNDUP(D67/IFERROR(VLOOKUP(C67,'Makineler'!A:C,3,FALSE),0),0)))</f>
        <v/>
      </c>
      <c r="H67" s="10">
        <f>IF(G67="","",WORKDAY.INTL(J67,G67-1,'Makineler'!$I$4,'Makineler'!$H$10:$H$40))</f>
        <v/>
      </c>
      <c r="I67" s="9">
        <f>IF(H67="","",IF(F67="","",IF(H67&gt;F67,"Termini kaçırıyor ("&amp;NETWORKDAYS.INTL(F67,H67,'Makineler'!$I$4,'Makineler'!$H$10:$H$40)-1&amp;" gün)",IF(NETWORKDAYS.INTL(H67,F67,'Makineler'!$I$4,'Makineler'!$H$10:$H$40)&lt;=3,"Sınırda","Yetişiyor"))))</f>
        <v/>
      </c>
      <c r="J67" s="10">
        <f>IF(G67="","",MAX(IF(E67="",TODAY(),E67),IFERROR(WORKDAY.INTL(_xlfn.MAXIFS($H$4:H66,$C$4:C66,C67),1,'Makineler'!$I$4,'Makineler'!$H$10:$H$40),0)))</f>
        <v/>
      </c>
    </row>
    <row r="68">
      <c r="E68" s="8" t="n"/>
      <c r="F68" s="8" t="n"/>
      <c r="G68" s="9">
        <f>IF(OR(C68="",D68=""),"",IF(IFERROR(VLOOKUP(C68,'Makineler'!A:C,3,FALSE),0)=0,"",ROUNDUP(D68/IFERROR(VLOOKUP(C68,'Makineler'!A:C,3,FALSE),0),0)))</f>
        <v/>
      </c>
      <c r="H68" s="10">
        <f>IF(G68="","",WORKDAY.INTL(J68,G68-1,'Makineler'!$I$4,'Makineler'!$H$10:$H$40))</f>
        <v/>
      </c>
      <c r="I68" s="9">
        <f>IF(H68="","",IF(F68="","",IF(H68&gt;F68,"Termini kaçırıyor ("&amp;NETWORKDAYS.INTL(F68,H68,'Makineler'!$I$4,'Makineler'!$H$10:$H$40)-1&amp;" gün)",IF(NETWORKDAYS.INTL(H68,F68,'Makineler'!$I$4,'Makineler'!$H$10:$H$40)&lt;=3,"Sınırda","Yetişiyor"))))</f>
        <v/>
      </c>
      <c r="J68" s="10">
        <f>IF(G68="","",MAX(IF(E68="",TODAY(),E68),IFERROR(WORKDAY.INTL(_xlfn.MAXIFS($H$4:H67,$C$4:C67,C68),1,'Makineler'!$I$4,'Makineler'!$H$10:$H$40),0)))</f>
        <v/>
      </c>
    </row>
    <row r="69">
      <c r="E69" s="8" t="n"/>
      <c r="F69" s="8" t="n"/>
      <c r="G69" s="9">
        <f>IF(OR(C69="",D69=""),"",IF(IFERROR(VLOOKUP(C69,'Makineler'!A:C,3,FALSE),0)=0,"",ROUNDUP(D69/IFERROR(VLOOKUP(C69,'Makineler'!A:C,3,FALSE),0),0)))</f>
        <v/>
      </c>
      <c r="H69" s="10">
        <f>IF(G69="","",WORKDAY.INTL(J69,G69-1,'Makineler'!$I$4,'Makineler'!$H$10:$H$40))</f>
        <v/>
      </c>
      <c r="I69" s="9">
        <f>IF(H69="","",IF(F69="","",IF(H69&gt;F69,"Termini kaçırıyor ("&amp;NETWORKDAYS.INTL(F69,H69,'Makineler'!$I$4,'Makineler'!$H$10:$H$40)-1&amp;" gün)",IF(NETWORKDAYS.INTL(H69,F69,'Makineler'!$I$4,'Makineler'!$H$10:$H$40)&lt;=3,"Sınırda","Yetişiyor"))))</f>
        <v/>
      </c>
      <c r="J69" s="10">
        <f>IF(G69="","",MAX(IF(E69="",TODAY(),E69),IFERROR(WORKDAY.INTL(_xlfn.MAXIFS($H$4:H68,$C$4:C68,C69),1,'Makineler'!$I$4,'Makineler'!$H$10:$H$40),0)))</f>
        <v/>
      </c>
    </row>
    <row r="70">
      <c r="E70" s="8" t="n"/>
      <c r="F70" s="8" t="n"/>
      <c r="G70" s="9">
        <f>IF(OR(C70="",D70=""),"",IF(IFERROR(VLOOKUP(C70,'Makineler'!A:C,3,FALSE),0)=0,"",ROUNDUP(D70/IFERROR(VLOOKUP(C70,'Makineler'!A:C,3,FALSE),0),0)))</f>
        <v/>
      </c>
      <c r="H70" s="10">
        <f>IF(G70="","",WORKDAY.INTL(J70,G70-1,'Makineler'!$I$4,'Makineler'!$H$10:$H$40))</f>
        <v/>
      </c>
      <c r="I70" s="9">
        <f>IF(H70="","",IF(F70="","",IF(H70&gt;F70,"Termini kaçırıyor ("&amp;NETWORKDAYS.INTL(F70,H70,'Makineler'!$I$4,'Makineler'!$H$10:$H$40)-1&amp;" gün)",IF(NETWORKDAYS.INTL(H70,F70,'Makineler'!$I$4,'Makineler'!$H$10:$H$40)&lt;=3,"Sınırda","Yetişiyor"))))</f>
        <v/>
      </c>
      <c r="J70" s="10">
        <f>IF(G70="","",MAX(IF(E70="",TODAY(),E70),IFERROR(WORKDAY.INTL(_xlfn.MAXIFS($H$4:H69,$C$4:C69,C70),1,'Makineler'!$I$4,'Makineler'!$H$10:$H$40),0)))</f>
        <v/>
      </c>
    </row>
    <row r="71">
      <c r="E71" s="8" t="n"/>
      <c r="F71" s="8" t="n"/>
      <c r="G71" s="9">
        <f>IF(OR(C71="",D71=""),"",IF(IFERROR(VLOOKUP(C71,'Makineler'!A:C,3,FALSE),0)=0,"",ROUNDUP(D71/IFERROR(VLOOKUP(C71,'Makineler'!A:C,3,FALSE),0),0)))</f>
        <v/>
      </c>
      <c r="H71" s="10">
        <f>IF(G71="","",WORKDAY.INTL(J71,G71-1,'Makineler'!$I$4,'Makineler'!$H$10:$H$40))</f>
        <v/>
      </c>
      <c r="I71" s="9">
        <f>IF(H71="","",IF(F71="","",IF(H71&gt;F71,"Termini kaçırıyor ("&amp;NETWORKDAYS.INTL(F71,H71,'Makineler'!$I$4,'Makineler'!$H$10:$H$40)-1&amp;" gün)",IF(NETWORKDAYS.INTL(H71,F71,'Makineler'!$I$4,'Makineler'!$H$10:$H$40)&lt;=3,"Sınırda","Yetişiyor"))))</f>
        <v/>
      </c>
      <c r="J71" s="10">
        <f>IF(G71="","",MAX(IF(E71="",TODAY(),E71),IFERROR(WORKDAY.INTL(_xlfn.MAXIFS($H$4:H70,$C$4:C70,C71),1,'Makineler'!$I$4,'Makineler'!$H$10:$H$40),0)))</f>
        <v/>
      </c>
    </row>
    <row r="72">
      <c r="E72" s="8" t="n"/>
      <c r="F72" s="8" t="n"/>
      <c r="G72" s="9">
        <f>IF(OR(C72="",D72=""),"",IF(IFERROR(VLOOKUP(C72,'Makineler'!A:C,3,FALSE),0)=0,"",ROUNDUP(D72/IFERROR(VLOOKUP(C72,'Makineler'!A:C,3,FALSE),0),0)))</f>
        <v/>
      </c>
      <c r="H72" s="10">
        <f>IF(G72="","",WORKDAY.INTL(J72,G72-1,'Makineler'!$I$4,'Makineler'!$H$10:$H$40))</f>
        <v/>
      </c>
      <c r="I72" s="9">
        <f>IF(H72="","",IF(F72="","",IF(H72&gt;F72,"Termini kaçırıyor ("&amp;NETWORKDAYS.INTL(F72,H72,'Makineler'!$I$4,'Makineler'!$H$10:$H$40)-1&amp;" gün)",IF(NETWORKDAYS.INTL(H72,F72,'Makineler'!$I$4,'Makineler'!$H$10:$H$40)&lt;=3,"Sınırda","Yetişiyor"))))</f>
        <v/>
      </c>
      <c r="J72" s="10">
        <f>IF(G72="","",MAX(IF(E72="",TODAY(),E72),IFERROR(WORKDAY.INTL(_xlfn.MAXIFS($H$4:H71,$C$4:C71,C72),1,'Makineler'!$I$4,'Makineler'!$H$10:$H$40),0)))</f>
        <v/>
      </c>
    </row>
    <row r="73">
      <c r="E73" s="8" t="n"/>
      <c r="F73" s="8" t="n"/>
      <c r="G73" s="9">
        <f>IF(OR(C73="",D73=""),"",IF(IFERROR(VLOOKUP(C73,'Makineler'!A:C,3,FALSE),0)=0,"",ROUNDUP(D73/IFERROR(VLOOKUP(C73,'Makineler'!A:C,3,FALSE),0),0)))</f>
        <v/>
      </c>
      <c r="H73" s="10">
        <f>IF(G73="","",WORKDAY.INTL(J73,G73-1,'Makineler'!$I$4,'Makineler'!$H$10:$H$40))</f>
        <v/>
      </c>
      <c r="I73" s="9">
        <f>IF(H73="","",IF(F73="","",IF(H73&gt;F73,"Termini kaçırıyor ("&amp;NETWORKDAYS.INTL(F73,H73,'Makineler'!$I$4,'Makineler'!$H$10:$H$40)-1&amp;" gün)",IF(NETWORKDAYS.INTL(H73,F73,'Makineler'!$I$4,'Makineler'!$H$10:$H$40)&lt;=3,"Sınırda","Yetişiyor"))))</f>
        <v/>
      </c>
      <c r="J73" s="10">
        <f>IF(G73="","",MAX(IF(E73="",TODAY(),E73),IFERROR(WORKDAY.INTL(_xlfn.MAXIFS($H$4:H72,$C$4:C72,C73),1,'Makineler'!$I$4,'Makineler'!$H$10:$H$40),0)))</f>
        <v/>
      </c>
    </row>
    <row r="74">
      <c r="E74" s="8" t="n"/>
      <c r="F74" s="8" t="n"/>
      <c r="G74" s="9">
        <f>IF(OR(C74="",D74=""),"",IF(IFERROR(VLOOKUP(C74,'Makineler'!A:C,3,FALSE),0)=0,"",ROUNDUP(D74/IFERROR(VLOOKUP(C74,'Makineler'!A:C,3,FALSE),0),0)))</f>
        <v/>
      </c>
      <c r="H74" s="10">
        <f>IF(G74="","",WORKDAY.INTL(J74,G74-1,'Makineler'!$I$4,'Makineler'!$H$10:$H$40))</f>
        <v/>
      </c>
      <c r="I74" s="9">
        <f>IF(H74="","",IF(F74="","",IF(H74&gt;F74,"Termini kaçırıyor ("&amp;NETWORKDAYS.INTL(F74,H74,'Makineler'!$I$4,'Makineler'!$H$10:$H$40)-1&amp;" gün)",IF(NETWORKDAYS.INTL(H74,F74,'Makineler'!$I$4,'Makineler'!$H$10:$H$40)&lt;=3,"Sınırda","Yetişiyor"))))</f>
        <v/>
      </c>
      <c r="J74" s="10">
        <f>IF(G74="","",MAX(IF(E74="",TODAY(),E74),IFERROR(WORKDAY.INTL(_xlfn.MAXIFS($H$4:H73,$C$4:C73,C74),1,'Makineler'!$I$4,'Makineler'!$H$10:$H$40),0)))</f>
        <v/>
      </c>
    </row>
    <row r="75">
      <c r="E75" s="8" t="n"/>
      <c r="F75" s="8" t="n"/>
      <c r="G75" s="9">
        <f>IF(OR(C75="",D75=""),"",IF(IFERROR(VLOOKUP(C75,'Makineler'!A:C,3,FALSE),0)=0,"",ROUNDUP(D75/IFERROR(VLOOKUP(C75,'Makineler'!A:C,3,FALSE),0),0)))</f>
        <v/>
      </c>
      <c r="H75" s="10">
        <f>IF(G75="","",WORKDAY.INTL(J75,G75-1,'Makineler'!$I$4,'Makineler'!$H$10:$H$40))</f>
        <v/>
      </c>
      <c r="I75" s="9">
        <f>IF(H75="","",IF(F75="","",IF(H75&gt;F75,"Termini kaçırıyor ("&amp;NETWORKDAYS.INTL(F75,H75,'Makineler'!$I$4,'Makineler'!$H$10:$H$40)-1&amp;" gün)",IF(NETWORKDAYS.INTL(H75,F75,'Makineler'!$I$4,'Makineler'!$H$10:$H$40)&lt;=3,"Sınırda","Yetişiyor"))))</f>
        <v/>
      </c>
      <c r="J75" s="10">
        <f>IF(G75="","",MAX(IF(E75="",TODAY(),E75),IFERROR(WORKDAY.INTL(_xlfn.MAXIFS($H$4:H74,$C$4:C74,C75),1,'Makineler'!$I$4,'Makineler'!$H$10:$H$40),0)))</f>
        <v/>
      </c>
    </row>
    <row r="76">
      <c r="E76" s="8" t="n"/>
      <c r="F76" s="8" t="n"/>
      <c r="G76" s="9">
        <f>IF(OR(C76="",D76=""),"",IF(IFERROR(VLOOKUP(C76,'Makineler'!A:C,3,FALSE),0)=0,"",ROUNDUP(D76/IFERROR(VLOOKUP(C76,'Makineler'!A:C,3,FALSE),0),0)))</f>
        <v/>
      </c>
      <c r="H76" s="10">
        <f>IF(G76="","",WORKDAY.INTL(J76,G76-1,'Makineler'!$I$4,'Makineler'!$H$10:$H$40))</f>
        <v/>
      </c>
      <c r="I76" s="9">
        <f>IF(H76="","",IF(F76="","",IF(H76&gt;F76,"Termini kaçırıyor ("&amp;NETWORKDAYS.INTL(F76,H76,'Makineler'!$I$4,'Makineler'!$H$10:$H$40)-1&amp;" gün)",IF(NETWORKDAYS.INTL(H76,F76,'Makineler'!$I$4,'Makineler'!$H$10:$H$40)&lt;=3,"Sınırda","Yetişiyor"))))</f>
        <v/>
      </c>
      <c r="J76" s="10">
        <f>IF(G76="","",MAX(IF(E76="",TODAY(),E76),IFERROR(WORKDAY.INTL(_xlfn.MAXIFS($H$4:H75,$C$4:C75,C76),1,'Makineler'!$I$4,'Makineler'!$H$10:$H$40),0)))</f>
        <v/>
      </c>
    </row>
    <row r="77">
      <c r="E77" s="8" t="n"/>
      <c r="F77" s="8" t="n"/>
      <c r="G77" s="9">
        <f>IF(OR(C77="",D77=""),"",IF(IFERROR(VLOOKUP(C77,'Makineler'!A:C,3,FALSE),0)=0,"",ROUNDUP(D77/IFERROR(VLOOKUP(C77,'Makineler'!A:C,3,FALSE),0),0)))</f>
        <v/>
      </c>
      <c r="H77" s="10">
        <f>IF(G77="","",WORKDAY.INTL(J77,G77-1,'Makineler'!$I$4,'Makineler'!$H$10:$H$40))</f>
        <v/>
      </c>
      <c r="I77" s="9">
        <f>IF(H77="","",IF(F77="","",IF(H77&gt;F77,"Termini kaçırıyor ("&amp;NETWORKDAYS.INTL(F77,H77,'Makineler'!$I$4,'Makineler'!$H$10:$H$40)-1&amp;" gün)",IF(NETWORKDAYS.INTL(H77,F77,'Makineler'!$I$4,'Makineler'!$H$10:$H$40)&lt;=3,"Sınırda","Yetişiyor"))))</f>
        <v/>
      </c>
      <c r="J77" s="10">
        <f>IF(G77="","",MAX(IF(E77="",TODAY(),E77),IFERROR(WORKDAY.INTL(_xlfn.MAXIFS($H$4:H76,$C$4:C76,C77),1,'Makineler'!$I$4,'Makineler'!$H$10:$H$40),0)))</f>
        <v/>
      </c>
    </row>
    <row r="78">
      <c r="E78" s="8" t="n"/>
      <c r="F78" s="8" t="n"/>
      <c r="G78" s="9">
        <f>IF(OR(C78="",D78=""),"",IF(IFERROR(VLOOKUP(C78,'Makineler'!A:C,3,FALSE),0)=0,"",ROUNDUP(D78/IFERROR(VLOOKUP(C78,'Makineler'!A:C,3,FALSE),0),0)))</f>
        <v/>
      </c>
      <c r="H78" s="10">
        <f>IF(G78="","",WORKDAY.INTL(J78,G78-1,'Makineler'!$I$4,'Makineler'!$H$10:$H$40))</f>
        <v/>
      </c>
      <c r="I78" s="9">
        <f>IF(H78="","",IF(F78="","",IF(H78&gt;F78,"Termini kaçırıyor ("&amp;NETWORKDAYS.INTL(F78,H78,'Makineler'!$I$4,'Makineler'!$H$10:$H$40)-1&amp;" gün)",IF(NETWORKDAYS.INTL(H78,F78,'Makineler'!$I$4,'Makineler'!$H$10:$H$40)&lt;=3,"Sınırda","Yetişiyor"))))</f>
        <v/>
      </c>
      <c r="J78" s="10">
        <f>IF(G78="","",MAX(IF(E78="",TODAY(),E78),IFERROR(WORKDAY.INTL(_xlfn.MAXIFS($H$4:H77,$C$4:C77,C78),1,'Makineler'!$I$4,'Makineler'!$H$10:$H$40),0)))</f>
        <v/>
      </c>
    </row>
    <row r="79">
      <c r="E79" s="8" t="n"/>
      <c r="F79" s="8" t="n"/>
      <c r="G79" s="9">
        <f>IF(OR(C79="",D79=""),"",IF(IFERROR(VLOOKUP(C79,'Makineler'!A:C,3,FALSE),0)=0,"",ROUNDUP(D79/IFERROR(VLOOKUP(C79,'Makineler'!A:C,3,FALSE),0),0)))</f>
        <v/>
      </c>
      <c r="H79" s="10">
        <f>IF(G79="","",WORKDAY.INTL(J79,G79-1,'Makineler'!$I$4,'Makineler'!$H$10:$H$40))</f>
        <v/>
      </c>
      <c r="I79" s="9">
        <f>IF(H79="","",IF(F79="","",IF(H79&gt;F79,"Termini kaçırıyor ("&amp;NETWORKDAYS.INTL(F79,H79,'Makineler'!$I$4,'Makineler'!$H$10:$H$40)-1&amp;" gün)",IF(NETWORKDAYS.INTL(H79,F79,'Makineler'!$I$4,'Makineler'!$H$10:$H$40)&lt;=3,"Sınırda","Yetişiyor"))))</f>
        <v/>
      </c>
      <c r="J79" s="10">
        <f>IF(G79="","",MAX(IF(E79="",TODAY(),E79),IFERROR(WORKDAY.INTL(_xlfn.MAXIFS($H$4:H78,$C$4:C78,C79),1,'Makineler'!$I$4,'Makineler'!$H$10:$H$40),0)))</f>
        <v/>
      </c>
    </row>
    <row r="80">
      <c r="E80" s="8" t="n"/>
      <c r="F80" s="8" t="n"/>
      <c r="G80" s="9">
        <f>IF(OR(C80="",D80=""),"",IF(IFERROR(VLOOKUP(C80,'Makineler'!A:C,3,FALSE),0)=0,"",ROUNDUP(D80/IFERROR(VLOOKUP(C80,'Makineler'!A:C,3,FALSE),0),0)))</f>
        <v/>
      </c>
      <c r="H80" s="10">
        <f>IF(G80="","",WORKDAY.INTL(J80,G80-1,'Makineler'!$I$4,'Makineler'!$H$10:$H$40))</f>
        <v/>
      </c>
      <c r="I80" s="9">
        <f>IF(H80="","",IF(F80="","",IF(H80&gt;F80,"Termini kaçırıyor ("&amp;NETWORKDAYS.INTL(F80,H80,'Makineler'!$I$4,'Makineler'!$H$10:$H$40)-1&amp;" gün)",IF(NETWORKDAYS.INTL(H80,F80,'Makineler'!$I$4,'Makineler'!$H$10:$H$40)&lt;=3,"Sınırda","Yetişiyor"))))</f>
        <v/>
      </c>
      <c r="J80" s="10">
        <f>IF(G80="","",MAX(IF(E80="",TODAY(),E80),IFERROR(WORKDAY.INTL(_xlfn.MAXIFS($H$4:H79,$C$4:C79,C80),1,'Makineler'!$I$4,'Makineler'!$H$10:$H$40),0)))</f>
        <v/>
      </c>
    </row>
    <row r="81">
      <c r="E81" s="8" t="n"/>
      <c r="F81" s="8" t="n"/>
      <c r="G81" s="9">
        <f>IF(OR(C81="",D81=""),"",IF(IFERROR(VLOOKUP(C81,'Makineler'!A:C,3,FALSE),0)=0,"",ROUNDUP(D81/IFERROR(VLOOKUP(C81,'Makineler'!A:C,3,FALSE),0),0)))</f>
        <v/>
      </c>
      <c r="H81" s="10">
        <f>IF(G81="","",WORKDAY.INTL(J81,G81-1,'Makineler'!$I$4,'Makineler'!$H$10:$H$40))</f>
        <v/>
      </c>
      <c r="I81" s="9">
        <f>IF(H81="","",IF(F81="","",IF(H81&gt;F81,"Termini kaçırıyor ("&amp;NETWORKDAYS.INTL(F81,H81,'Makineler'!$I$4,'Makineler'!$H$10:$H$40)-1&amp;" gün)",IF(NETWORKDAYS.INTL(H81,F81,'Makineler'!$I$4,'Makineler'!$H$10:$H$40)&lt;=3,"Sınırda","Yetişiyor"))))</f>
        <v/>
      </c>
      <c r="J81" s="10">
        <f>IF(G81="","",MAX(IF(E81="",TODAY(),E81),IFERROR(WORKDAY.INTL(_xlfn.MAXIFS($H$4:H80,$C$4:C80,C81),1,'Makineler'!$I$4,'Makineler'!$H$10:$H$40),0)))</f>
        <v/>
      </c>
    </row>
    <row r="82">
      <c r="E82" s="8" t="n"/>
      <c r="F82" s="8" t="n"/>
      <c r="G82" s="9">
        <f>IF(OR(C82="",D82=""),"",IF(IFERROR(VLOOKUP(C82,'Makineler'!A:C,3,FALSE),0)=0,"",ROUNDUP(D82/IFERROR(VLOOKUP(C82,'Makineler'!A:C,3,FALSE),0),0)))</f>
        <v/>
      </c>
      <c r="H82" s="10">
        <f>IF(G82="","",WORKDAY.INTL(J82,G82-1,'Makineler'!$I$4,'Makineler'!$H$10:$H$40))</f>
        <v/>
      </c>
      <c r="I82" s="9">
        <f>IF(H82="","",IF(F82="","",IF(H82&gt;F82,"Termini kaçırıyor ("&amp;NETWORKDAYS.INTL(F82,H82,'Makineler'!$I$4,'Makineler'!$H$10:$H$40)-1&amp;" gün)",IF(NETWORKDAYS.INTL(H82,F82,'Makineler'!$I$4,'Makineler'!$H$10:$H$40)&lt;=3,"Sınırda","Yetişiyor"))))</f>
        <v/>
      </c>
      <c r="J82" s="10">
        <f>IF(G82="","",MAX(IF(E82="",TODAY(),E82),IFERROR(WORKDAY.INTL(_xlfn.MAXIFS($H$4:H81,$C$4:C81,C82),1,'Makineler'!$I$4,'Makineler'!$H$10:$H$40),0)))</f>
        <v/>
      </c>
    </row>
    <row r="83">
      <c r="E83" s="8" t="n"/>
      <c r="F83" s="8" t="n"/>
      <c r="G83" s="9">
        <f>IF(OR(C83="",D83=""),"",IF(IFERROR(VLOOKUP(C83,'Makineler'!A:C,3,FALSE),0)=0,"",ROUNDUP(D83/IFERROR(VLOOKUP(C83,'Makineler'!A:C,3,FALSE),0),0)))</f>
        <v/>
      </c>
      <c r="H83" s="10">
        <f>IF(G83="","",WORKDAY.INTL(J83,G83-1,'Makineler'!$I$4,'Makineler'!$H$10:$H$40))</f>
        <v/>
      </c>
      <c r="I83" s="9">
        <f>IF(H83="","",IF(F83="","",IF(H83&gt;F83,"Termini kaçırıyor ("&amp;NETWORKDAYS.INTL(F83,H83,'Makineler'!$I$4,'Makineler'!$H$10:$H$40)-1&amp;" gün)",IF(NETWORKDAYS.INTL(H83,F83,'Makineler'!$I$4,'Makineler'!$H$10:$H$40)&lt;=3,"Sınırda","Yetişiyor"))))</f>
        <v/>
      </c>
      <c r="J83" s="10">
        <f>IF(G83="","",MAX(IF(E83="",TODAY(),E83),IFERROR(WORKDAY.INTL(_xlfn.MAXIFS($H$4:H82,$C$4:C82,C83),1,'Makineler'!$I$4,'Makineler'!$H$10:$H$40),0)))</f>
        <v/>
      </c>
    </row>
    <row r="84">
      <c r="E84" s="8" t="n"/>
      <c r="F84" s="8" t="n"/>
      <c r="G84" s="9">
        <f>IF(OR(C84="",D84=""),"",IF(IFERROR(VLOOKUP(C84,'Makineler'!A:C,3,FALSE),0)=0,"",ROUNDUP(D84/IFERROR(VLOOKUP(C84,'Makineler'!A:C,3,FALSE),0),0)))</f>
        <v/>
      </c>
      <c r="H84" s="10">
        <f>IF(G84="","",WORKDAY.INTL(J84,G84-1,'Makineler'!$I$4,'Makineler'!$H$10:$H$40))</f>
        <v/>
      </c>
      <c r="I84" s="9">
        <f>IF(H84="","",IF(F84="","",IF(H84&gt;F84,"Termini kaçırıyor ("&amp;NETWORKDAYS.INTL(F84,H84,'Makineler'!$I$4,'Makineler'!$H$10:$H$40)-1&amp;" gün)",IF(NETWORKDAYS.INTL(H84,F84,'Makineler'!$I$4,'Makineler'!$H$10:$H$40)&lt;=3,"Sınırda","Yetişiyor"))))</f>
        <v/>
      </c>
      <c r="J84" s="10">
        <f>IF(G84="","",MAX(IF(E84="",TODAY(),E84),IFERROR(WORKDAY.INTL(_xlfn.MAXIFS($H$4:H83,$C$4:C83,C84),1,'Makineler'!$I$4,'Makineler'!$H$10:$H$40),0)))</f>
        <v/>
      </c>
    </row>
    <row r="85">
      <c r="E85" s="8" t="n"/>
      <c r="F85" s="8" t="n"/>
      <c r="G85" s="9">
        <f>IF(OR(C85="",D85=""),"",IF(IFERROR(VLOOKUP(C85,'Makineler'!A:C,3,FALSE),0)=0,"",ROUNDUP(D85/IFERROR(VLOOKUP(C85,'Makineler'!A:C,3,FALSE),0),0)))</f>
        <v/>
      </c>
      <c r="H85" s="10">
        <f>IF(G85="","",WORKDAY.INTL(J85,G85-1,'Makineler'!$I$4,'Makineler'!$H$10:$H$40))</f>
        <v/>
      </c>
      <c r="I85" s="9">
        <f>IF(H85="","",IF(F85="","",IF(H85&gt;F85,"Termini kaçırıyor ("&amp;NETWORKDAYS.INTL(F85,H85,'Makineler'!$I$4,'Makineler'!$H$10:$H$40)-1&amp;" gün)",IF(NETWORKDAYS.INTL(H85,F85,'Makineler'!$I$4,'Makineler'!$H$10:$H$40)&lt;=3,"Sınırda","Yetişiyor"))))</f>
        <v/>
      </c>
      <c r="J85" s="10">
        <f>IF(G85="","",MAX(IF(E85="",TODAY(),E85),IFERROR(WORKDAY.INTL(_xlfn.MAXIFS($H$4:H84,$C$4:C84,C85),1,'Makineler'!$I$4,'Makineler'!$H$10:$H$40),0)))</f>
        <v/>
      </c>
    </row>
    <row r="86">
      <c r="E86" s="8" t="n"/>
      <c r="F86" s="8" t="n"/>
      <c r="G86" s="9">
        <f>IF(OR(C86="",D86=""),"",IF(IFERROR(VLOOKUP(C86,'Makineler'!A:C,3,FALSE),0)=0,"",ROUNDUP(D86/IFERROR(VLOOKUP(C86,'Makineler'!A:C,3,FALSE),0),0)))</f>
        <v/>
      </c>
      <c r="H86" s="10">
        <f>IF(G86="","",WORKDAY.INTL(J86,G86-1,'Makineler'!$I$4,'Makineler'!$H$10:$H$40))</f>
        <v/>
      </c>
      <c r="I86" s="9">
        <f>IF(H86="","",IF(F86="","",IF(H86&gt;F86,"Termini kaçırıyor ("&amp;NETWORKDAYS.INTL(F86,H86,'Makineler'!$I$4,'Makineler'!$H$10:$H$40)-1&amp;" gün)",IF(NETWORKDAYS.INTL(H86,F86,'Makineler'!$I$4,'Makineler'!$H$10:$H$40)&lt;=3,"Sınırda","Yetişiyor"))))</f>
        <v/>
      </c>
      <c r="J86" s="10">
        <f>IF(G86="","",MAX(IF(E86="",TODAY(),E86),IFERROR(WORKDAY.INTL(_xlfn.MAXIFS($H$4:H85,$C$4:C85,C86),1,'Makineler'!$I$4,'Makineler'!$H$10:$H$40),0)))</f>
        <v/>
      </c>
    </row>
    <row r="87">
      <c r="E87" s="8" t="n"/>
      <c r="F87" s="8" t="n"/>
      <c r="G87" s="9">
        <f>IF(OR(C87="",D87=""),"",IF(IFERROR(VLOOKUP(C87,'Makineler'!A:C,3,FALSE),0)=0,"",ROUNDUP(D87/IFERROR(VLOOKUP(C87,'Makineler'!A:C,3,FALSE),0),0)))</f>
        <v/>
      </c>
      <c r="H87" s="10">
        <f>IF(G87="","",WORKDAY.INTL(J87,G87-1,'Makineler'!$I$4,'Makineler'!$H$10:$H$40))</f>
        <v/>
      </c>
      <c r="I87" s="9">
        <f>IF(H87="","",IF(F87="","",IF(H87&gt;F87,"Termini kaçırıyor ("&amp;NETWORKDAYS.INTL(F87,H87,'Makineler'!$I$4,'Makineler'!$H$10:$H$40)-1&amp;" gün)",IF(NETWORKDAYS.INTL(H87,F87,'Makineler'!$I$4,'Makineler'!$H$10:$H$40)&lt;=3,"Sınırda","Yetişiyor"))))</f>
        <v/>
      </c>
      <c r="J87" s="10">
        <f>IF(G87="","",MAX(IF(E87="",TODAY(),E87),IFERROR(WORKDAY.INTL(_xlfn.MAXIFS($H$4:H86,$C$4:C86,C87),1,'Makineler'!$I$4,'Makineler'!$H$10:$H$40),0)))</f>
        <v/>
      </c>
    </row>
    <row r="88">
      <c r="E88" s="8" t="n"/>
      <c r="F88" s="8" t="n"/>
      <c r="G88" s="9">
        <f>IF(OR(C88="",D88=""),"",IF(IFERROR(VLOOKUP(C88,'Makineler'!A:C,3,FALSE),0)=0,"",ROUNDUP(D88/IFERROR(VLOOKUP(C88,'Makineler'!A:C,3,FALSE),0),0)))</f>
        <v/>
      </c>
      <c r="H88" s="10">
        <f>IF(G88="","",WORKDAY.INTL(J88,G88-1,'Makineler'!$I$4,'Makineler'!$H$10:$H$40))</f>
        <v/>
      </c>
      <c r="I88" s="9">
        <f>IF(H88="","",IF(F88="","",IF(H88&gt;F88,"Termini kaçırıyor ("&amp;NETWORKDAYS.INTL(F88,H88,'Makineler'!$I$4,'Makineler'!$H$10:$H$40)-1&amp;" gün)",IF(NETWORKDAYS.INTL(H88,F88,'Makineler'!$I$4,'Makineler'!$H$10:$H$40)&lt;=3,"Sınırda","Yetişiyor"))))</f>
        <v/>
      </c>
      <c r="J88" s="10">
        <f>IF(G88="","",MAX(IF(E88="",TODAY(),E88),IFERROR(WORKDAY.INTL(_xlfn.MAXIFS($H$4:H87,$C$4:C87,C88),1,'Makineler'!$I$4,'Makineler'!$H$10:$H$40),0)))</f>
        <v/>
      </c>
    </row>
    <row r="89">
      <c r="E89" s="8" t="n"/>
      <c r="F89" s="8" t="n"/>
      <c r="G89" s="9">
        <f>IF(OR(C89="",D89=""),"",IF(IFERROR(VLOOKUP(C89,'Makineler'!A:C,3,FALSE),0)=0,"",ROUNDUP(D89/IFERROR(VLOOKUP(C89,'Makineler'!A:C,3,FALSE),0),0)))</f>
        <v/>
      </c>
      <c r="H89" s="10">
        <f>IF(G89="","",WORKDAY.INTL(J89,G89-1,'Makineler'!$I$4,'Makineler'!$H$10:$H$40))</f>
        <v/>
      </c>
      <c r="I89" s="9">
        <f>IF(H89="","",IF(F89="","",IF(H89&gt;F89,"Termini kaçırıyor ("&amp;NETWORKDAYS.INTL(F89,H89,'Makineler'!$I$4,'Makineler'!$H$10:$H$40)-1&amp;" gün)",IF(NETWORKDAYS.INTL(H89,F89,'Makineler'!$I$4,'Makineler'!$H$10:$H$40)&lt;=3,"Sınırda","Yetişiyor"))))</f>
        <v/>
      </c>
      <c r="J89" s="10">
        <f>IF(G89="","",MAX(IF(E89="",TODAY(),E89),IFERROR(WORKDAY.INTL(_xlfn.MAXIFS($H$4:H88,$C$4:C88,C89),1,'Makineler'!$I$4,'Makineler'!$H$10:$H$40),0)))</f>
        <v/>
      </c>
    </row>
    <row r="90">
      <c r="E90" s="8" t="n"/>
      <c r="F90" s="8" t="n"/>
      <c r="G90" s="9">
        <f>IF(OR(C90="",D90=""),"",IF(IFERROR(VLOOKUP(C90,'Makineler'!A:C,3,FALSE),0)=0,"",ROUNDUP(D90/IFERROR(VLOOKUP(C90,'Makineler'!A:C,3,FALSE),0),0)))</f>
        <v/>
      </c>
      <c r="H90" s="10">
        <f>IF(G90="","",WORKDAY.INTL(J90,G90-1,'Makineler'!$I$4,'Makineler'!$H$10:$H$40))</f>
        <v/>
      </c>
      <c r="I90" s="9">
        <f>IF(H90="","",IF(F90="","",IF(H90&gt;F90,"Termini kaçırıyor ("&amp;NETWORKDAYS.INTL(F90,H90,'Makineler'!$I$4,'Makineler'!$H$10:$H$40)-1&amp;" gün)",IF(NETWORKDAYS.INTL(H90,F90,'Makineler'!$I$4,'Makineler'!$H$10:$H$40)&lt;=3,"Sınırda","Yetişiyor"))))</f>
        <v/>
      </c>
      <c r="J90" s="10">
        <f>IF(G90="","",MAX(IF(E90="",TODAY(),E90),IFERROR(WORKDAY.INTL(_xlfn.MAXIFS($H$4:H89,$C$4:C89,C90),1,'Makineler'!$I$4,'Makineler'!$H$10:$H$40),0)))</f>
        <v/>
      </c>
    </row>
    <row r="91">
      <c r="E91" s="8" t="n"/>
      <c r="F91" s="8" t="n"/>
      <c r="G91" s="9">
        <f>IF(OR(C91="",D91=""),"",IF(IFERROR(VLOOKUP(C91,'Makineler'!A:C,3,FALSE),0)=0,"",ROUNDUP(D91/IFERROR(VLOOKUP(C91,'Makineler'!A:C,3,FALSE),0),0)))</f>
        <v/>
      </c>
      <c r="H91" s="10">
        <f>IF(G91="","",WORKDAY.INTL(J91,G91-1,'Makineler'!$I$4,'Makineler'!$H$10:$H$40))</f>
        <v/>
      </c>
      <c r="I91" s="9">
        <f>IF(H91="","",IF(F91="","",IF(H91&gt;F91,"Termini kaçırıyor ("&amp;NETWORKDAYS.INTL(F91,H91,'Makineler'!$I$4,'Makineler'!$H$10:$H$40)-1&amp;" gün)",IF(NETWORKDAYS.INTL(H91,F91,'Makineler'!$I$4,'Makineler'!$H$10:$H$40)&lt;=3,"Sınırda","Yetişiyor"))))</f>
        <v/>
      </c>
      <c r="J91" s="10">
        <f>IF(G91="","",MAX(IF(E91="",TODAY(),E91),IFERROR(WORKDAY.INTL(_xlfn.MAXIFS($H$4:H90,$C$4:C90,C91),1,'Makineler'!$I$4,'Makineler'!$H$10:$H$40),0)))</f>
        <v/>
      </c>
    </row>
    <row r="92">
      <c r="E92" s="8" t="n"/>
      <c r="F92" s="8" t="n"/>
      <c r="G92" s="9">
        <f>IF(OR(C92="",D92=""),"",IF(IFERROR(VLOOKUP(C92,'Makineler'!A:C,3,FALSE),0)=0,"",ROUNDUP(D92/IFERROR(VLOOKUP(C92,'Makineler'!A:C,3,FALSE),0),0)))</f>
        <v/>
      </c>
      <c r="H92" s="10">
        <f>IF(G92="","",WORKDAY.INTL(J92,G92-1,'Makineler'!$I$4,'Makineler'!$H$10:$H$40))</f>
        <v/>
      </c>
      <c r="I92" s="9">
        <f>IF(H92="","",IF(F92="","",IF(H92&gt;F92,"Termini kaçırıyor ("&amp;NETWORKDAYS.INTL(F92,H92,'Makineler'!$I$4,'Makineler'!$H$10:$H$40)-1&amp;" gün)",IF(NETWORKDAYS.INTL(H92,F92,'Makineler'!$I$4,'Makineler'!$H$10:$H$40)&lt;=3,"Sınırda","Yetişiyor"))))</f>
        <v/>
      </c>
      <c r="J92" s="10">
        <f>IF(G92="","",MAX(IF(E92="",TODAY(),E92),IFERROR(WORKDAY.INTL(_xlfn.MAXIFS($H$4:H91,$C$4:C91,C92),1,'Makineler'!$I$4,'Makineler'!$H$10:$H$40),0)))</f>
        <v/>
      </c>
    </row>
    <row r="93">
      <c r="E93" s="8" t="n"/>
      <c r="F93" s="8" t="n"/>
      <c r="G93" s="9">
        <f>IF(OR(C93="",D93=""),"",IF(IFERROR(VLOOKUP(C93,'Makineler'!A:C,3,FALSE),0)=0,"",ROUNDUP(D93/IFERROR(VLOOKUP(C93,'Makineler'!A:C,3,FALSE),0),0)))</f>
        <v/>
      </c>
      <c r="H93" s="10">
        <f>IF(G93="","",WORKDAY.INTL(J93,G93-1,'Makineler'!$I$4,'Makineler'!$H$10:$H$40))</f>
        <v/>
      </c>
      <c r="I93" s="9">
        <f>IF(H93="","",IF(F93="","",IF(H93&gt;F93,"Termini kaçırıyor ("&amp;NETWORKDAYS.INTL(F93,H93,'Makineler'!$I$4,'Makineler'!$H$10:$H$40)-1&amp;" gün)",IF(NETWORKDAYS.INTL(H93,F93,'Makineler'!$I$4,'Makineler'!$H$10:$H$40)&lt;=3,"Sınırda","Yetişiyor"))))</f>
        <v/>
      </c>
      <c r="J93" s="10">
        <f>IF(G93="","",MAX(IF(E93="",TODAY(),E93),IFERROR(WORKDAY.INTL(_xlfn.MAXIFS($H$4:H92,$C$4:C92,C93),1,'Makineler'!$I$4,'Makineler'!$H$10:$H$40),0)))</f>
        <v/>
      </c>
    </row>
    <row r="94">
      <c r="E94" s="8" t="n"/>
      <c r="F94" s="8" t="n"/>
      <c r="G94" s="9">
        <f>IF(OR(C94="",D94=""),"",IF(IFERROR(VLOOKUP(C94,'Makineler'!A:C,3,FALSE),0)=0,"",ROUNDUP(D94/IFERROR(VLOOKUP(C94,'Makineler'!A:C,3,FALSE),0),0)))</f>
        <v/>
      </c>
      <c r="H94" s="10">
        <f>IF(G94="","",WORKDAY.INTL(J94,G94-1,'Makineler'!$I$4,'Makineler'!$H$10:$H$40))</f>
        <v/>
      </c>
      <c r="I94" s="9">
        <f>IF(H94="","",IF(F94="","",IF(H94&gt;F94,"Termini kaçırıyor ("&amp;NETWORKDAYS.INTL(F94,H94,'Makineler'!$I$4,'Makineler'!$H$10:$H$40)-1&amp;" gün)",IF(NETWORKDAYS.INTL(H94,F94,'Makineler'!$I$4,'Makineler'!$H$10:$H$40)&lt;=3,"Sınırda","Yetişiyor"))))</f>
        <v/>
      </c>
      <c r="J94" s="10">
        <f>IF(G94="","",MAX(IF(E94="",TODAY(),E94),IFERROR(WORKDAY.INTL(_xlfn.MAXIFS($H$4:H93,$C$4:C93,C94),1,'Makineler'!$I$4,'Makineler'!$H$10:$H$40),0)))</f>
        <v/>
      </c>
    </row>
    <row r="95">
      <c r="E95" s="8" t="n"/>
      <c r="F95" s="8" t="n"/>
      <c r="G95" s="9">
        <f>IF(OR(C95="",D95=""),"",IF(IFERROR(VLOOKUP(C95,'Makineler'!A:C,3,FALSE),0)=0,"",ROUNDUP(D95/IFERROR(VLOOKUP(C95,'Makineler'!A:C,3,FALSE),0),0)))</f>
        <v/>
      </c>
      <c r="H95" s="10">
        <f>IF(G95="","",WORKDAY.INTL(J95,G95-1,'Makineler'!$I$4,'Makineler'!$H$10:$H$40))</f>
        <v/>
      </c>
      <c r="I95" s="9">
        <f>IF(H95="","",IF(F95="","",IF(H95&gt;F95,"Termini kaçırıyor ("&amp;NETWORKDAYS.INTL(F95,H95,'Makineler'!$I$4,'Makineler'!$H$10:$H$40)-1&amp;" gün)",IF(NETWORKDAYS.INTL(H95,F95,'Makineler'!$I$4,'Makineler'!$H$10:$H$40)&lt;=3,"Sınırda","Yetişiyor"))))</f>
        <v/>
      </c>
      <c r="J95" s="10">
        <f>IF(G95="","",MAX(IF(E95="",TODAY(),E95),IFERROR(WORKDAY.INTL(_xlfn.MAXIFS($H$4:H94,$C$4:C94,C95),1,'Makineler'!$I$4,'Makineler'!$H$10:$H$40),0)))</f>
        <v/>
      </c>
    </row>
    <row r="96">
      <c r="E96" s="8" t="n"/>
      <c r="F96" s="8" t="n"/>
      <c r="G96" s="9">
        <f>IF(OR(C96="",D96=""),"",IF(IFERROR(VLOOKUP(C96,'Makineler'!A:C,3,FALSE),0)=0,"",ROUNDUP(D96/IFERROR(VLOOKUP(C96,'Makineler'!A:C,3,FALSE),0),0)))</f>
        <v/>
      </c>
      <c r="H96" s="10">
        <f>IF(G96="","",WORKDAY.INTL(J96,G96-1,'Makineler'!$I$4,'Makineler'!$H$10:$H$40))</f>
        <v/>
      </c>
      <c r="I96" s="9">
        <f>IF(H96="","",IF(F96="","",IF(H96&gt;F96,"Termini kaçırıyor ("&amp;NETWORKDAYS.INTL(F96,H96,'Makineler'!$I$4,'Makineler'!$H$10:$H$40)-1&amp;" gün)",IF(NETWORKDAYS.INTL(H96,F96,'Makineler'!$I$4,'Makineler'!$H$10:$H$40)&lt;=3,"Sınırda","Yetişiyor"))))</f>
        <v/>
      </c>
      <c r="J96" s="10">
        <f>IF(G96="","",MAX(IF(E96="",TODAY(),E96),IFERROR(WORKDAY.INTL(_xlfn.MAXIFS($H$4:H95,$C$4:C95,C96),1,'Makineler'!$I$4,'Makineler'!$H$10:$H$40),0)))</f>
        <v/>
      </c>
    </row>
    <row r="97">
      <c r="E97" s="8" t="n"/>
      <c r="F97" s="8" t="n"/>
      <c r="G97" s="9">
        <f>IF(OR(C97="",D97=""),"",IF(IFERROR(VLOOKUP(C97,'Makineler'!A:C,3,FALSE),0)=0,"",ROUNDUP(D97/IFERROR(VLOOKUP(C97,'Makineler'!A:C,3,FALSE),0),0)))</f>
        <v/>
      </c>
      <c r="H97" s="10">
        <f>IF(G97="","",WORKDAY.INTL(J97,G97-1,'Makineler'!$I$4,'Makineler'!$H$10:$H$40))</f>
        <v/>
      </c>
      <c r="I97" s="9">
        <f>IF(H97="","",IF(F97="","",IF(H97&gt;F97,"Termini kaçırıyor ("&amp;NETWORKDAYS.INTL(F97,H97,'Makineler'!$I$4,'Makineler'!$H$10:$H$40)-1&amp;" gün)",IF(NETWORKDAYS.INTL(H97,F97,'Makineler'!$I$4,'Makineler'!$H$10:$H$40)&lt;=3,"Sınırda","Yetişiyor"))))</f>
        <v/>
      </c>
      <c r="J97" s="10">
        <f>IF(G97="","",MAX(IF(E97="",TODAY(),E97),IFERROR(WORKDAY.INTL(_xlfn.MAXIFS($H$4:H96,$C$4:C96,C97),1,'Makineler'!$I$4,'Makineler'!$H$10:$H$40),0)))</f>
        <v/>
      </c>
    </row>
    <row r="98">
      <c r="E98" s="8" t="n"/>
      <c r="F98" s="8" t="n"/>
      <c r="G98" s="9">
        <f>IF(OR(C98="",D98=""),"",IF(IFERROR(VLOOKUP(C98,'Makineler'!A:C,3,FALSE),0)=0,"",ROUNDUP(D98/IFERROR(VLOOKUP(C98,'Makineler'!A:C,3,FALSE),0),0)))</f>
        <v/>
      </c>
      <c r="H98" s="10">
        <f>IF(G98="","",WORKDAY.INTL(J98,G98-1,'Makineler'!$I$4,'Makineler'!$H$10:$H$40))</f>
        <v/>
      </c>
      <c r="I98" s="9">
        <f>IF(H98="","",IF(F98="","",IF(H98&gt;F98,"Termini kaçırıyor ("&amp;NETWORKDAYS.INTL(F98,H98,'Makineler'!$I$4,'Makineler'!$H$10:$H$40)-1&amp;" gün)",IF(NETWORKDAYS.INTL(H98,F98,'Makineler'!$I$4,'Makineler'!$H$10:$H$40)&lt;=3,"Sınırda","Yetişiyor"))))</f>
        <v/>
      </c>
      <c r="J98" s="10">
        <f>IF(G98="","",MAX(IF(E98="",TODAY(),E98),IFERROR(WORKDAY.INTL(_xlfn.MAXIFS($H$4:H97,$C$4:C97,C98),1,'Makineler'!$I$4,'Makineler'!$H$10:$H$40),0)))</f>
        <v/>
      </c>
    </row>
    <row r="99">
      <c r="E99" s="8" t="n"/>
      <c r="F99" s="8" t="n"/>
      <c r="G99" s="9">
        <f>IF(OR(C99="",D99=""),"",IF(IFERROR(VLOOKUP(C99,'Makineler'!A:C,3,FALSE),0)=0,"",ROUNDUP(D99/IFERROR(VLOOKUP(C99,'Makineler'!A:C,3,FALSE),0),0)))</f>
        <v/>
      </c>
      <c r="H99" s="10">
        <f>IF(G99="","",WORKDAY.INTL(J99,G99-1,'Makineler'!$I$4,'Makineler'!$H$10:$H$40))</f>
        <v/>
      </c>
      <c r="I99" s="9">
        <f>IF(H99="","",IF(F99="","",IF(H99&gt;F99,"Termini kaçırıyor ("&amp;NETWORKDAYS.INTL(F99,H99,'Makineler'!$I$4,'Makineler'!$H$10:$H$40)-1&amp;" gün)",IF(NETWORKDAYS.INTL(H99,F99,'Makineler'!$I$4,'Makineler'!$H$10:$H$40)&lt;=3,"Sınırda","Yetişiyor"))))</f>
        <v/>
      </c>
      <c r="J99" s="10">
        <f>IF(G99="","",MAX(IF(E99="",TODAY(),E99),IFERROR(WORKDAY.INTL(_xlfn.MAXIFS($H$4:H98,$C$4:C98,C99),1,'Makineler'!$I$4,'Makineler'!$H$10:$H$40),0)))</f>
        <v/>
      </c>
    </row>
    <row r="100">
      <c r="E100" s="8" t="n"/>
      <c r="F100" s="8" t="n"/>
      <c r="G100" s="9">
        <f>IF(OR(C100="",D100=""),"",IF(IFERROR(VLOOKUP(C100,'Makineler'!A:C,3,FALSE),0)=0,"",ROUNDUP(D100/IFERROR(VLOOKUP(C100,'Makineler'!A:C,3,FALSE),0),0)))</f>
        <v/>
      </c>
      <c r="H100" s="10">
        <f>IF(G100="","",WORKDAY.INTL(J100,G100-1,'Makineler'!$I$4,'Makineler'!$H$10:$H$40))</f>
        <v/>
      </c>
      <c r="I100" s="9">
        <f>IF(H100="","",IF(F100="","",IF(H100&gt;F100,"Termini kaçırıyor ("&amp;NETWORKDAYS.INTL(F100,H100,'Makineler'!$I$4,'Makineler'!$H$10:$H$40)-1&amp;" gün)",IF(NETWORKDAYS.INTL(H100,F100,'Makineler'!$I$4,'Makineler'!$H$10:$H$40)&lt;=3,"Sınırda","Yetişiyor"))))</f>
        <v/>
      </c>
      <c r="J100" s="10">
        <f>IF(G100="","",MAX(IF(E100="",TODAY(),E100),IFERROR(WORKDAY.INTL(_xlfn.MAXIFS($H$4:H99,$C$4:C99,C100),1,'Makineler'!$I$4,'Makineler'!$H$10:$H$40),0)))</f>
        <v/>
      </c>
    </row>
    <row r="101">
      <c r="E101" s="8" t="n"/>
      <c r="F101" s="8" t="n"/>
      <c r="G101" s="9">
        <f>IF(OR(C101="",D101=""),"",IF(IFERROR(VLOOKUP(C101,'Makineler'!A:C,3,FALSE),0)=0,"",ROUNDUP(D101/IFERROR(VLOOKUP(C101,'Makineler'!A:C,3,FALSE),0),0)))</f>
        <v/>
      </c>
      <c r="H101" s="10">
        <f>IF(G101="","",WORKDAY.INTL(J101,G101-1,'Makineler'!$I$4,'Makineler'!$H$10:$H$40))</f>
        <v/>
      </c>
      <c r="I101" s="9">
        <f>IF(H101="","",IF(F101="","",IF(H101&gt;F101,"Termini kaçırıyor ("&amp;NETWORKDAYS.INTL(F101,H101,'Makineler'!$I$4,'Makineler'!$H$10:$H$40)-1&amp;" gün)",IF(NETWORKDAYS.INTL(H101,F101,'Makineler'!$I$4,'Makineler'!$H$10:$H$40)&lt;=3,"Sınırda","Yetişiyor"))))</f>
        <v/>
      </c>
      <c r="J101" s="10">
        <f>IF(G101="","",MAX(IF(E101="",TODAY(),E101),IFERROR(WORKDAY.INTL(_xlfn.MAXIFS($H$4:H100,$C$4:C100,C101),1,'Makineler'!$I$4,'Makineler'!$H$10:$H$40),0)))</f>
        <v/>
      </c>
    </row>
    <row r="102">
      <c r="E102" s="8" t="n"/>
      <c r="F102" s="8" t="n"/>
      <c r="G102" s="9">
        <f>IF(OR(C102="",D102=""),"",IF(IFERROR(VLOOKUP(C102,'Makineler'!A:C,3,FALSE),0)=0,"",ROUNDUP(D102/IFERROR(VLOOKUP(C102,'Makineler'!A:C,3,FALSE),0),0)))</f>
        <v/>
      </c>
      <c r="H102" s="10">
        <f>IF(G102="","",WORKDAY.INTL(J102,G102-1,'Makineler'!$I$4,'Makineler'!$H$10:$H$40))</f>
        <v/>
      </c>
      <c r="I102" s="9">
        <f>IF(H102="","",IF(F102="","",IF(H102&gt;F102,"Termini kaçırıyor ("&amp;NETWORKDAYS.INTL(F102,H102,'Makineler'!$I$4,'Makineler'!$H$10:$H$40)-1&amp;" gün)",IF(NETWORKDAYS.INTL(H102,F102,'Makineler'!$I$4,'Makineler'!$H$10:$H$40)&lt;=3,"Sınırda","Yetişiyor"))))</f>
        <v/>
      </c>
      <c r="J102" s="10">
        <f>IF(G102="","",MAX(IF(E102="",TODAY(),E102),IFERROR(WORKDAY.INTL(_xlfn.MAXIFS($H$4:H101,$C$4:C101,C102),1,'Makineler'!$I$4,'Makineler'!$H$10:$H$40),0)))</f>
        <v/>
      </c>
    </row>
    <row r="103">
      <c r="E103" s="8" t="n"/>
      <c r="F103" s="8" t="n"/>
      <c r="G103" s="9">
        <f>IF(OR(C103="",D103=""),"",IF(IFERROR(VLOOKUP(C103,'Makineler'!A:C,3,FALSE),0)=0,"",ROUNDUP(D103/IFERROR(VLOOKUP(C103,'Makineler'!A:C,3,FALSE),0),0)))</f>
        <v/>
      </c>
      <c r="H103" s="10">
        <f>IF(G103="","",WORKDAY.INTL(J103,G103-1,'Makineler'!$I$4,'Makineler'!$H$10:$H$40))</f>
        <v/>
      </c>
      <c r="I103" s="9">
        <f>IF(H103="","",IF(F103="","",IF(H103&gt;F103,"Termini kaçırıyor ("&amp;NETWORKDAYS.INTL(F103,H103,'Makineler'!$I$4,'Makineler'!$H$10:$H$40)-1&amp;" gün)",IF(NETWORKDAYS.INTL(H103,F103,'Makineler'!$I$4,'Makineler'!$H$10:$H$40)&lt;=3,"Sınırda","Yetişiyor"))))</f>
        <v/>
      </c>
      <c r="J103" s="10">
        <f>IF(G103="","",MAX(IF(E103="",TODAY(),E103),IFERROR(WORKDAY.INTL(_xlfn.MAXIFS($H$4:H102,$C$4:C102,C103),1,'Makineler'!$I$4,'Makineler'!$H$10:$H$40),0)))</f>
        <v/>
      </c>
    </row>
    <row r="104">
      <c r="E104" s="8" t="n"/>
      <c r="F104" s="8" t="n"/>
      <c r="G104" s="9">
        <f>IF(OR(C104="",D104=""),"",IF(IFERROR(VLOOKUP(C104,'Makineler'!A:C,3,FALSE),0)=0,"",ROUNDUP(D104/IFERROR(VLOOKUP(C104,'Makineler'!A:C,3,FALSE),0),0)))</f>
        <v/>
      </c>
      <c r="H104" s="10">
        <f>IF(G104="","",WORKDAY.INTL(J104,G104-1,'Makineler'!$I$4,'Makineler'!$H$10:$H$40))</f>
        <v/>
      </c>
      <c r="I104" s="9">
        <f>IF(H104="","",IF(F104="","",IF(H104&gt;F104,"Termini kaçırıyor ("&amp;NETWORKDAYS.INTL(F104,H104,'Makineler'!$I$4,'Makineler'!$H$10:$H$40)-1&amp;" gün)",IF(NETWORKDAYS.INTL(H104,F104,'Makineler'!$I$4,'Makineler'!$H$10:$H$40)&lt;=3,"Sınırda","Yetişiyor"))))</f>
        <v/>
      </c>
      <c r="J104" s="10">
        <f>IF(G104="","",MAX(IF(E104="",TODAY(),E104),IFERROR(WORKDAY.INTL(_xlfn.MAXIFS($H$4:H103,$C$4:C103,C104),1,'Makineler'!$I$4,'Makineler'!$H$10:$H$40),0)))</f>
        <v/>
      </c>
    </row>
    <row r="105">
      <c r="E105" s="8" t="n"/>
      <c r="F105" s="8" t="n"/>
      <c r="G105" s="9">
        <f>IF(OR(C105="",D105=""),"",IF(IFERROR(VLOOKUP(C105,'Makineler'!A:C,3,FALSE),0)=0,"",ROUNDUP(D105/IFERROR(VLOOKUP(C105,'Makineler'!A:C,3,FALSE),0),0)))</f>
        <v/>
      </c>
      <c r="H105" s="10">
        <f>IF(G105="","",WORKDAY.INTL(J105,G105-1,'Makineler'!$I$4,'Makineler'!$H$10:$H$40))</f>
        <v/>
      </c>
      <c r="I105" s="9">
        <f>IF(H105="","",IF(F105="","",IF(H105&gt;F105,"Termini kaçırıyor ("&amp;NETWORKDAYS.INTL(F105,H105,'Makineler'!$I$4,'Makineler'!$H$10:$H$40)-1&amp;" gün)",IF(NETWORKDAYS.INTL(H105,F105,'Makineler'!$I$4,'Makineler'!$H$10:$H$40)&lt;=3,"Sınırda","Yetişiyor"))))</f>
        <v/>
      </c>
      <c r="J105" s="10">
        <f>IF(G105="","",MAX(IF(E105="",TODAY(),E105),IFERROR(WORKDAY.INTL(_xlfn.MAXIFS($H$4:H104,$C$4:C104,C105),1,'Makineler'!$I$4,'Makineler'!$H$10:$H$40),0)))</f>
        <v/>
      </c>
    </row>
    <row r="106">
      <c r="E106" s="8" t="n"/>
      <c r="F106" s="8" t="n"/>
      <c r="G106" s="9">
        <f>IF(OR(C106="",D106=""),"",IF(IFERROR(VLOOKUP(C106,'Makineler'!A:C,3,FALSE),0)=0,"",ROUNDUP(D106/IFERROR(VLOOKUP(C106,'Makineler'!A:C,3,FALSE),0),0)))</f>
        <v/>
      </c>
      <c r="H106" s="10">
        <f>IF(G106="","",WORKDAY.INTL(J106,G106-1,'Makineler'!$I$4,'Makineler'!$H$10:$H$40))</f>
        <v/>
      </c>
      <c r="I106" s="9">
        <f>IF(H106="","",IF(F106="","",IF(H106&gt;F106,"Termini kaçırıyor ("&amp;NETWORKDAYS.INTL(F106,H106,'Makineler'!$I$4,'Makineler'!$H$10:$H$40)-1&amp;" gün)",IF(NETWORKDAYS.INTL(H106,F106,'Makineler'!$I$4,'Makineler'!$H$10:$H$40)&lt;=3,"Sınırda","Yetişiyor"))))</f>
        <v/>
      </c>
      <c r="J106" s="10">
        <f>IF(G106="","",MAX(IF(E106="",TODAY(),E106),IFERROR(WORKDAY.INTL(_xlfn.MAXIFS($H$4:H105,$C$4:C105,C106),1,'Makineler'!$I$4,'Makineler'!$H$10:$H$40),0)))</f>
        <v/>
      </c>
    </row>
    <row r="107">
      <c r="E107" s="8" t="n"/>
      <c r="F107" s="8" t="n"/>
      <c r="G107" s="9">
        <f>IF(OR(C107="",D107=""),"",IF(IFERROR(VLOOKUP(C107,'Makineler'!A:C,3,FALSE),0)=0,"",ROUNDUP(D107/IFERROR(VLOOKUP(C107,'Makineler'!A:C,3,FALSE),0),0)))</f>
        <v/>
      </c>
      <c r="H107" s="10">
        <f>IF(G107="","",WORKDAY.INTL(J107,G107-1,'Makineler'!$I$4,'Makineler'!$H$10:$H$40))</f>
        <v/>
      </c>
      <c r="I107" s="9">
        <f>IF(H107="","",IF(F107="","",IF(H107&gt;F107,"Termini kaçırıyor ("&amp;NETWORKDAYS.INTL(F107,H107,'Makineler'!$I$4,'Makineler'!$H$10:$H$40)-1&amp;" gün)",IF(NETWORKDAYS.INTL(H107,F107,'Makineler'!$I$4,'Makineler'!$H$10:$H$40)&lt;=3,"Sınırda","Yetişiyor"))))</f>
        <v/>
      </c>
      <c r="J107" s="10">
        <f>IF(G107="","",MAX(IF(E107="",TODAY(),E107),IFERROR(WORKDAY.INTL(_xlfn.MAXIFS($H$4:H106,$C$4:C106,C107),1,'Makineler'!$I$4,'Makineler'!$H$10:$H$40),0)))</f>
        <v/>
      </c>
    </row>
    <row r="108">
      <c r="E108" s="8" t="n"/>
      <c r="F108" s="8" t="n"/>
      <c r="G108" s="9">
        <f>IF(OR(C108="",D108=""),"",IF(IFERROR(VLOOKUP(C108,'Makineler'!A:C,3,FALSE),0)=0,"",ROUNDUP(D108/IFERROR(VLOOKUP(C108,'Makineler'!A:C,3,FALSE),0),0)))</f>
        <v/>
      </c>
      <c r="H108" s="10">
        <f>IF(G108="","",WORKDAY.INTL(J108,G108-1,'Makineler'!$I$4,'Makineler'!$H$10:$H$40))</f>
        <v/>
      </c>
      <c r="I108" s="9">
        <f>IF(H108="","",IF(F108="","",IF(H108&gt;F108,"Termini kaçırıyor ("&amp;NETWORKDAYS.INTL(F108,H108,'Makineler'!$I$4,'Makineler'!$H$10:$H$40)-1&amp;" gün)",IF(NETWORKDAYS.INTL(H108,F108,'Makineler'!$I$4,'Makineler'!$H$10:$H$40)&lt;=3,"Sınırda","Yetişiyor"))))</f>
        <v/>
      </c>
      <c r="J108" s="10">
        <f>IF(G108="","",MAX(IF(E108="",TODAY(),E108),IFERROR(WORKDAY.INTL(_xlfn.MAXIFS($H$4:H107,$C$4:C107,C108),1,'Makineler'!$I$4,'Makineler'!$H$10:$H$40),0)))</f>
        <v/>
      </c>
    </row>
    <row r="109">
      <c r="E109" s="8" t="n"/>
      <c r="F109" s="8" t="n"/>
      <c r="G109" s="9">
        <f>IF(OR(C109="",D109=""),"",IF(IFERROR(VLOOKUP(C109,'Makineler'!A:C,3,FALSE),0)=0,"",ROUNDUP(D109/IFERROR(VLOOKUP(C109,'Makineler'!A:C,3,FALSE),0),0)))</f>
        <v/>
      </c>
      <c r="H109" s="10">
        <f>IF(G109="","",WORKDAY.INTL(J109,G109-1,'Makineler'!$I$4,'Makineler'!$H$10:$H$40))</f>
        <v/>
      </c>
      <c r="I109" s="9">
        <f>IF(H109="","",IF(F109="","",IF(H109&gt;F109,"Termini kaçırıyor ("&amp;NETWORKDAYS.INTL(F109,H109,'Makineler'!$I$4,'Makineler'!$H$10:$H$40)-1&amp;" gün)",IF(NETWORKDAYS.INTL(H109,F109,'Makineler'!$I$4,'Makineler'!$H$10:$H$40)&lt;=3,"Sınırda","Yetişiyor"))))</f>
        <v/>
      </c>
      <c r="J109" s="10">
        <f>IF(G109="","",MAX(IF(E109="",TODAY(),E109),IFERROR(WORKDAY.INTL(_xlfn.MAXIFS($H$4:H108,$C$4:C108,C109),1,'Makineler'!$I$4,'Makineler'!$H$10:$H$40),0)))</f>
        <v/>
      </c>
    </row>
    <row r="110">
      <c r="E110" s="8" t="n"/>
      <c r="F110" s="8" t="n"/>
      <c r="G110" s="9">
        <f>IF(OR(C110="",D110=""),"",IF(IFERROR(VLOOKUP(C110,'Makineler'!A:C,3,FALSE),0)=0,"",ROUNDUP(D110/IFERROR(VLOOKUP(C110,'Makineler'!A:C,3,FALSE),0),0)))</f>
        <v/>
      </c>
      <c r="H110" s="10">
        <f>IF(G110="","",WORKDAY.INTL(J110,G110-1,'Makineler'!$I$4,'Makineler'!$H$10:$H$40))</f>
        <v/>
      </c>
      <c r="I110" s="9">
        <f>IF(H110="","",IF(F110="","",IF(H110&gt;F110,"Termini kaçırıyor ("&amp;NETWORKDAYS.INTL(F110,H110,'Makineler'!$I$4,'Makineler'!$H$10:$H$40)-1&amp;" gün)",IF(NETWORKDAYS.INTL(H110,F110,'Makineler'!$I$4,'Makineler'!$H$10:$H$40)&lt;=3,"Sınırda","Yetişiyor"))))</f>
        <v/>
      </c>
      <c r="J110" s="10">
        <f>IF(G110="","",MAX(IF(E110="",TODAY(),E110),IFERROR(WORKDAY.INTL(_xlfn.MAXIFS($H$4:H109,$C$4:C109,C110),1,'Makineler'!$I$4,'Makineler'!$H$10:$H$40),0)))</f>
        <v/>
      </c>
    </row>
    <row r="111">
      <c r="E111" s="8" t="n"/>
      <c r="F111" s="8" t="n"/>
      <c r="G111" s="9">
        <f>IF(OR(C111="",D111=""),"",IF(IFERROR(VLOOKUP(C111,'Makineler'!A:C,3,FALSE),0)=0,"",ROUNDUP(D111/IFERROR(VLOOKUP(C111,'Makineler'!A:C,3,FALSE),0),0)))</f>
        <v/>
      </c>
      <c r="H111" s="10">
        <f>IF(G111="","",WORKDAY.INTL(J111,G111-1,'Makineler'!$I$4,'Makineler'!$H$10:$H$40))</f>
        <v/>
      </c>
      <c r="I111" s="9">
        <f>IF(H111="","",IF(F111="","",IF(H111&gt;F111,"Termini kaçırıyor ("&amp;NETWORKDAYS.INTL(F111,H111,'Makineler'!$I$4,'Makineler'!$H$10:$H$40)-1&amp;" gün)",IF(NETWORKDAYS.INTL(H111,F111,'Makineler'!$I$4,'Makineler'!$H$10:$H$40)&lt;=3,"Sınırda","Yetişiyor"))))</f>
        <v/>
      </c>
      <c r="J111" s="10">
        <f>IF(G111="","",MAX(IF(E111="",TODAY(),E111),IFERROR(WORKDAY.INTL(_xlfn.MAXIFS($H$4:H110,$C$4:C110,C111),1,'Makineler'!$I$4,'Makineler'!$H$10:$H$40),0)))</f>
        <v/>
      </c>
    </row>
    <row r="112">
      <c r="E112" s="8" t="n"/>
      <c r="F112" s="8" t="n"/>
      <c r="G112" s="9">
        <f>IF(OR(C112="",D112=""),"",IF(IFERROR(VLOOKUP(C112,'Makineler'!A:C,3,FALSE),0)=0,"",ROUNDUP(D112/IFERROR(VLOOKUP(C112,'Makineler'!A:C,3,FALSE),0),0)))</f>
        <v/>
      </c>
      <c r="H112" s="10">
        <f>IF(G112="","",WORKDAY.INTL(J112,G112-1,'Makineler'!$I$4,'Makineler'!$H$10:$H$40))</f>
        <v/>
      </c>
      <c r="I112" s="9">
        <f>IF(H112="","",IF(F112="","",IF(H112&gt;F112,"Termini kaçırıyor ("&amp;NETWORKDAYS.INTL(F112,H112,'Makineler'!$I$4,'Makineler'!$H$10:$H$40)-1&amp;" gün)",IF(NETWORKDAYS.INTL(H112,F112,'Makineler'!$I$4,'Makineler'!$H$10:$H$40)&lt;=3,"Sınırda","Yetişiyor"))))</f>
        <v/>
      </c>
      <c r="J112" s="10">
        <f>IF(G112="","",MAX(IF(E112="",TODAY(),E112),IFERROR(WORKDAY.INTL(_xlfn.MAXIFS($H$4:H111,$C$4:C111,C112),1,'Makineler'!$I$4,'Makineler'!$H$10:$H$40),0)))</f>
        <v/>
      </c>
    </row>
    <row r="113">
      <c r="E113" s="8" t="n"/>
      <c r="F113" s="8" t="n"/>
      <c r="G113" s="9">
        <f>IF(OR(C113="",D113=""),"",IF(IFERROR(VLOOKUP(C113,'Makineler'!A:C,3,FALSE),0)=0,"",ROUNDUP(D113/IFERROR(VLOOKUP(C113,'Makineler'!A:C,3,FALSE),0),0)))</f>
        <v/>
      </c>
      <c r="H113" s="10">
        <f>IF(G113="","",WORKDAY.INTL(J113,G113-1,'Makineler'!$I$4,'Makineler'!$H$10:$H$40))</f>
        <v/>
      </c>
      <c r="I113" s="9">
        <f>IF(H113="","",IF(F113="","",IF(H113&gt;F113,"Termini kaçırıyor ("&amp;NETWORKDAYS.INTL(F113,H113,'Makineler'!$I$4,'Makineler'!$H$10:$H$40)-1&amp;" gün)",IF(NETWORKDAYS.INTL(H113,F113,'Makineler'!$I$4,'Makineler'!$H$10:$H$40)&lt;=3,"Sınırda","Yetişiyor"))))</f>
        <v/>
      </c>
      <c r="J113" s="10">
        <f>IF(G113="","",MAX(IF(E113="",TODAY(),E113),IFERROR(WORKDAY.INTL(_xlfn.MAXIFS($H$4:H112,$C$4:C112,C113),1,'Makineler'!$I$4,'Makineler'!$H$10:$H$40),0)))</f>
        <v/>
      </c>
    </row>
    <row r="114">
      <c r="E114" s="8" t="n"/>
      <c r="F114" s="8" t="n"/>
      <c r="G114" s="9">
        <f>IF(OR(C114="",D114=""),"",IF(IFERROR(VLOOKUP(C114,'Makineler'!A:C,3,FALSE),0)=0,"",ROUNDUP(D114/IFERROR(VLOOKUP(C114,'Makineler'!A:C,3,FALSE),0),0)))</f>
        <v/>
      </c>
      <c r="H114" s="10">
        <f>IF(G114="","",WORKDAY.INTL(J114,G114-1,'Makineler'!$I$4,'Makineler'!$H$10:$H$40))</f>
        <v/>
      </c>
      <c r="I114" s="9">
        <f>IF(H114="","",IF(F114="","",IF(H114&gt;F114,"Termini kaçırıyor ("&amp;NETWORKDAYS.INTL(F114,H114,'Makineler'!$I$4,'Makineler'!$H$10:$H$40)-1&amp;" gün)",IF(NETWORKDAYS.INTL(H114,F114,'Makineler'!$I$4,'Makineler'!$H$10:$H$40)&lt;=3,"Sınırda","Yetişiyor"))))</f>
        <v/>
      </c>
      <c r="J114" s="10">
        <f>IF(G114="","",MAX(IF(E114="",TODAY(),E114),IFERROR(WORKDAY.INTL(_xlfn.MAXIFS($H$4:H113,$C$4:C113,C114),1,'Makineler'!$I$4,'Makineler'!$H$10:$H$40),0)))</f>
        <v/>
      </c>
    </row>
    <row r="115">
      <c r="E115" s="8" t="n"/>
      <c r="F115" s="8" t="n"/>
      <c r="G115" s="9">
        <f>IF(OR(C115="",D115=""),"",IF(IFERROR(VLOOKUP(C115,'Makineler'!A:C,3,FALSE),0)=0,"",ROUNDUP(D115/IFERROR(VLOOKUP(C115,'Makineler'!A:C,3,FALSE),0),0)))</f>
        <v/>
      </c>
      <c r="H115" s="10">
        <f>IF(G115="","",WORKDAY.INTL(J115,G115-1,'Makineler'!$I$4,'Makineler'!$H$10:$H$40))</f>
        <v/>
      </c>
      <c r="I115" s="9">
        <f>IF(H115="","",IF(F115="","",IF(H115&gt;F115,"Termini kaçırıyor ("&amp;NETWORKDAYS.INTL(F115,H115,'Makineler'!$I$4,'Makineler'!$H$10:$H$40)-1&amp;" gün)",IF(NETWORKDAYS.INTL(H115,F115,'Makineler'!$I$4,'Makineler'!$H$10:$H$40)&lt;=3,"Sınırda","Yetişiyor"))))</f>
        <v/>
      </c>
      <c r="J115" s="10">
        <f>IF(G115="","",MAX(IF(E115="",TODAY(),E115),IFERROR(WORKDAY.INTL(_xlfn.MAXIFS($H$4:H114,$C$4:C114,C115),1,'Makineler'!$I$4,'Makineler'!$H$10:$H$40),0)))</f>
        <v/>
      </c>
    </row>
    <row r="116">
      <c r="E116" s="8" t="n"/>
      <c r="F116" s="8" t="n"/>
      <c r="G116" s="9">
        <f>IF(OR(C116="",D116=""),"",IF(IFERROR(VLOOKUP(C116,'Makineler'!A:C,3,FALSE),0)=0,"",ROUNDUP(D116/IFERROR(VLOOKUP(C116,'Makineler'!A:C,3,FALSE),0),0)))</f>
        <v/>
      </c>
      <c r="H116" s="10">
        <f>IF(G116="","",WORKDAY.INTL(J116,G116-1,'Makineler'!$I$4,'Makineler'!$H$10:$H$40))</f>
        <v/>
      </c>
      <c r="I116" s="9">
        <f>IF(H116="","",IF(F116="","",IF(H116&gt;F116,"Termini kaçırıyor ("&amp;NETWORKDAYS.INTL(F116,H116,'Makineler'!$I$4,'Makineler'!$H$10:$H$40)-1&amp;" gün)",IF(NETWORKDAYS.INTL(H116,F116,'Makineler'!$I$4,'Makineler'!$H$10:$H$40)&lt;=3,"Sınırda","Yetişiyor"))))</f>
        <v/>
      </c>
      <c r="J116" s="10">
        <f>IF(G116="","",MAX(IF(E116="",TODAY(),E116),IFERROR(WORKDAY.INTL(_xlfn.MAXIFS($H$4:H115,$C$4:C115,C116),1,'Makineler'!$I$4,'Makineler'!$H$10:$H$40),0)))</f>
        <v/>
      </c>
    </row>
    <row r="117">
      <c r="E117" s="8" t="n"/>
      <c r="F117" s="8" t="n"/>
      <c r="G117" s="9">
        <f>IF(OR(C117="",D117=""),"",IF(IFERROR(VLOOKUP(C117,'Makineler'!A:C,3,FALSE),0)=0,"",ROUNDUP(D117/IFERROR(VLOOKUP(C117,'Makineler'!A:C,3,FALSE),0),0)))</f>
        <v/>
      </c>
      <c r="H117" s="10">
        <f>IF(G117="","",WORKDAY.INTL(J117,G117-1,'Makineler'!$I$4,'Makineler'!$H$10:$H$40))</f>
        <v/>
      </c>
      <c r="I117" s="9">
        <f>IF(H117="","",IF(F117="","",IF(H117&gt;F117,"Termini kaçırıyor ("&amp;NETWORKDAYS.INTL(F117,H117,'Makineler'!$I$4,'Makineler'!$H$10:$H$40)-1&amp;" gün)",IF(NETWORKDAYS.INTL(H117,F117,'Makineler'!$I$4,'Makineler'!$H$10:$H$40)&lt;=3,"Sınırda","Yetişiyor"))))</f>
        <v/>
      </c>
      <c r="J117" s="10">
        <f>IF(G117="","",MAX(IF(E117="",TODAY(),E117),IFERROR(WORKDAY.INTL(_xlfn.MAXIFS($H$4:H116,$C$4:C116,C117),1,'Makineler'!$I$4,'Makineler'!$H$10:$H$40),0)))</f>
        <v/>
      </c>
    </row>
    <row r="118">
      <c r="E118" s="8" t="n"/>
      <c r="F118" s="8" t="n"/>
      <c r="G118" s="9">
        <f>IF(OR(C118="",D118=""),"",IF(IFERROR(VLOOKUP(C118,'Makineler'!A:C,3,FALSE),0)=0,"",ROUNDUP(D118/IFERROR(VLOOKUP(C118,'Makineler'!A:C,3,FALSE),0),0)))</f>
        <v/>
      </c>
      <c r="H118" s="10">
        <f>IF(G118="","",WORKDAY.INTL(J118,G118-1,'Makineler'!$I$4,'Makineler'!$H$10:$H$40))</f>
        <v/>
      </c>
      <c r="I118" s="9">
        <f>IF(H118="","",IF(F118="","",IF(H118&gt;F118,"Termini kaçırıyor ("&amp;NETWORKDAYS.INTL(F118,H118,'Makineler'!$I$4,'Makineler'!$H$10:$H$40)-1&amp;" gün)",IF(NETWORKDAYS.INTL(H118,F118,'Makineler'!$I$4,'Makineler'!$H$10:$H$40)&lt;=3,"Sınırda","Yetişiyor"))))</f>
        <v/>
      </c>
      <c r="J118" s="10">
        <f>IF(G118="","",MAX(IF(E118="",TODAY(),E118),IFERROR(WORKDAY.INTL(_xlfn.MAXIFS($H$4:H117,$C$4:C117,C118),1,'Makineler'!$I$4,'Makineler'!$H$10:$H$40),0)))</f>
        <v/>
      </c>
    </row>
    <row r="119">
      <c r="E119" s="8" t="n"/>
      <c r="F119" s="8" t="n"/>
      <c r="G119" s="9">
        <f>IF(OR(C119="",D119=""),"",IF(IFERROR(VLOOKUP(C119,'Makineler'!A:C,3,FALSE),0)=0,"",ROUNDUP(D119/IFERROR(VLOOKUP(C119,'Makineler'!A:C,3,FALSE),0),0)))</f>
        <v/>
      </c>
      <c r="H119" s="10">
        <f>IF(G119="","",WORKDAY.INTL(J119,G119-1,'Makineler'!$I$4,'Makineler'!$H$10:$H$40))</f>
        <v/>
      </c>
      <c r="I119" s="9">
        <f>IF(H119="","",IF(F119="","",IF(H119&gt;F119,"Termini kaçırıyor ("&amp;NETWORKDAYS.INTL(F119,H119,'Makineler'!$I$4,'Makineler'!$H$10:$H$40)-1&amp;" gün)",IF(NETWORKDAYS.INTL(H119,F119,'Makineler'!$I$4,'Makineler'!$H$10:$H$40)&lt;=3,"Sınırda","Yetişiyor"))))</f>
        <v/>
      </c>
      <c r="J119" s="10">
        <f>IF(G119="","",MAX(IF(E119="",TODAY(),E119),IFERROR(WORKDAY.INTL(_xlfn.MAXIFS($H$4:H118,$C$4:C118,C119),1,'Makineler'!$I$4,'Makineler'!$H$10:$H$40),0)))</f>
        <v/>
      </c>
    </row>
    <row r="120">
      <c r="E120" s="8" t="n"/>
      <c r="F120" s="8" t="n"/>
      <c r="G120" s="9">
        <f>IF(OR(C120="",D120=""),"",IF(IFERROR(VLOOKUP(C120,'Makineler'!A:C,3,FALSE),0)=0,"",ROUNDUP(D120/IFERROR(VLOOKUP(C120,'Makineler'!A:C,3,FALSE),0),0)))</f>
        <v/>
      </c>
      <c r="H120" s="10">
        <f>IF(G120="","",WORKDAY.INTL(J120,G120-1,'Makineler'!$I$4,'Makineler'!$H$10:$H$40))</f>
        <v/>
      </c>
      <c r="I120" s="9">
        <f>IF(H120="","",IF(F120="","",IF(H120&gt;F120,"Termini kaçırıyor ("&amp;NETWORKDAYS.INTL(F120,H120,'Makineler'!$I$4,'Makineler'!$H$10:$H$40)-1&amp;" gün)",IF(NETWORKDAYS.INTL(H120,F120,'Makineler'!$I$4,'Makineler'!$H$10:$H$40)&lt;=3,"Sınırda","Yetişiyor"))))</f>
        <v/>
      </c>
      <c r="J120" s="10">
        <f>IF(G120="","",MAX(IF(E120="",TODAY(),E120),IFERROR(WORKDAY.INTL(_xlfn.MAXIFS($H$4:H119,$C$4:C119,C120),1,'Makineler'!$I$4,'Makineler'!$H$10:$H$40),0)))</f>
        <v/>
      </c>
    </row>
    <row r="121">
      <c r="E121" s="8" t="n"/>
      <c r="F121" s="8" t="n"/>
      <c r="G121" s="9">
        <f>IF(OR(C121="",D121=""),"",IF(IFERROR(VLOOKUP(C121,'Makineler'!A:C,3,FALSE),0)=0,"",ROUNDUP(D121/IFERROR(VLOOKUP(C121,'Makineler'!A:C,3,FALSE),0),0)))</f>
        <v/>
      </c>
      <c r="H121" s="10">
        <f>IF(G121="","",WORKDAY.INTL(J121,G121-1,'Makineler'!$I$4,'Makineler'!$H$10:$H$40))</f>
        <v/>
      </c>
      <c r="I121" s="9">
        <f>IF(H121="","",IF(F121="","",IF(H121&gt;F121,"Termini kaçırıyor ("&amp;NETWORKDAYS.INTL(F121,H121,'Makineler'!$I$4,'Makineler'!$H$10:$H$40)-1&amp;" gün)",IF(NETWORKDAYS.INTL(H121,F121,'Makineler'!$I$4,'Makineler'!$H$10:$H$40)&lt;=3,"Sınırda","Yetişiyor"))))</f>
        <v/>
      </c>
      <c r="J121" s="10">
        <f>IF(G121="","",MAX(IF(E121="",TODAY(),E121),IFERROR(WORKDAY.INTL(_xlfn.MAXIFS($H$4:H120,$C$4:C120,C121),1,'Makineler'!$I$4,'Makineler'!$H$10:$H$40),0)))</f>
        <v/>
      </c>
    </row>
    <row r="122">
      <c r="E122" s="8" t="n"/>
      <c r="F122" s="8" t="n"/>
      <c r="G122" s="9">
        <f>IF(OR(C122="",D122=""),"",IF(IFERROR(VLOOKUP(C122,'Makineler'!A:C,3,FALSE),0)=0,"",ROUNDUP(D122/IFERROR(VLOOKUP(C122,'Makineler'!A:C,3,FALSE),0),0)))</f>
        <v/>
      </c>
      <c r="H122" s="10">
        <f>IF(G122="","",WORKDAY.INTL(J122,G122-1,'Makineler'!$I$4,'Makineler'!$H$10:$H$40))</f>
        <v/>
      </c>
      <c r="I122" s="9">
        <f>IF(H122="","",IF(F122="","",IF(H122&gt;F122,"Termini kaçırıyor ("&amp;NETWORKDAYS.INTL(F122,H122,'Makineler'!$I$4,'Makineler'!$H$10:$H$40)-1&amp;" gün)",IF(NETWORKDAYS.INTL(H122,F122,'Makineler'!$I$4,'Makineler'!$H$10:$H$40)&lt;=3,"Sınırda","Yetişiyor"))))</f>
        <v/>
      </c>
      <c r="J122" s="10">
        <f>IF(G122="","",MAX(IF(E122="",TODAY(),E122),IFERROR(WORKDAY.INTL(_xlfn.MAXIFS($H$4:H121,$C$4:C121,C122),1,'Makineler'!$I$4,'Makineler'!$H$10:$H$40),0)))</f>
        <v/>
      </c>
    </row>
    <row r="123">
      <c r="E123" s="8" t="n"/>
      <c r="F123" s="8" t="n"/>
      <c r="G123" s="9">
        <f>IF(OR(C123="",D123=""),"",IF(IFERROR(VLOOKUP(C123,'Makineler'!A:C,3,FALSE),0)=0,"",ROUNDUP(D123/IFERROR(VLOOKUP(C123,'Makineler'!A:C,3,FALSE),0),0)))</f>
        <v/>
      </c>
      <c r="H123" s="10">
        <f>IF(G123="","",WORKDAY.INTL(J123,G123-1,'Makineler'!$I$4,'Makineler'!$H$10:$H$40))</f>
        <v/>
      </c>
      <c r="I123" s="9">
        <f>IF(H123="","",IF(F123="","",IF(H123&gt;F123,"Termini kaçırıyor ("&amp;NETWORKDAYS.INTL(F123,H123,'Makineler'!$I$4,'Makineler'!$H$10:$H$40)-1&amp;" gün)",IF(NETWORKDAYS.INTL(H123,F123,'Makineler'!$I$4,'Makineler'!$H$10:$H$40)&lt;=3,"Sınırda","Yetişiyor"))))</f>
        <v/>
      </c>
      <c r="J123" s="10">
        <f>IF(G123="","",MAX(IF(E123="",TODAY(),E123),IFERROR(WORKDAY.INTL(_xlfn.MAXIFS($H$4:H122,$C$4:C122,C123),1,'Makineler'!$I$4,'Makineler'!$H$10:$H$40),0)))</f>
        <v/>
      </c>
    </row>
    <row r="124">
      <c r="E124" s="8" t="n"/>
      <c r="F124" s="8" t="n"/>
      <c r="G124" s="9">
        <f>IF(OR(C124="",D124=""),"",IF(IFERROR(VLOOKUP(C124,'Makineler'!A:C,3,FALSE),0)=0,"",ROUNDUP(D124/IFERROR(VLOOKUP(C124,'Makineler'!A:C,3,FALSE),0),0)))</f>
        <v/>
      </c>
      <c r="H124" s="10">
        <f>IF(G124="","",WORKDAY.INTL(J124,G124-1,'Makineler'!$I$4,'Makineler'!$H$10:$H$40))</f>
        <v/>
      </c>
      <c r="I124" s="9">
        <f>IF(H124="","",IF(F124="","",IF(H124&gt;F124,"Termini kaçırıyor ("&amp;NETWORKDAYS.INTL(F124,H124,'Makineler'!$I$4,'Makineler'!$H$10:$H$40)-1&amp;" gün)",IF(NETWORKDAYS.INTL(H124,F124,'Makineler'!$I$4,'Makineler'!$H$10:$H$40)&lt;=3,"Sınırda","Yetişiyor"))))</f>
        <v/>
      </c>
      <c r="J124" s="10">
        <f>IF(G124="","",MAX(IF(E124="",TODAY(),E124),IFERROR(WORKDAY.INTL(_xlfn.MAXIFS($H$4:H123,$C$4:C123,C124),1,'Makineler'!$I$4,'Makineler'!$H$10:$H$40),0)))</f>
        <v/>
      </c>
    </row>
    <row r="125">
      <c r="E125" s="8" t="n"/>
      <c r="F125" s="8" t="n"/>
      <c r="G125" s="9">
        <f>IF(OR(C125="",D125=""),"",IF(IFERROR(VLOOKUP(C125,'Makineler'!A:C,3,FALSE),0)=0,"",ROUNDUP(D125/IFERROR(VLOOKUP(C125,'Makineler'!A:C,3,FALSE),0),0)))</f>
        <v/>
      </c>
      <c r="H125" s="10">
        <f>IF(G125="","",WORKDAY.INTL(J125,G125-1,'Makineler'!$I$4,'Makineler'!$H$10:$H$40))</f>
        <v/>
      </c>
      <c r="I125" s="9">
        <f>IF(H125="","",IF(F125="","",IF(H125&gt;F125,"Termini kaçırıyor ("&amp;NETWORKDAYS.INTL(F125,H125,'Makineler'!$I$4,'Makineler'!$H$10:$H$40)-1&amp;" gün)",IF(NETWORKDAYS.INTL(H125,F125,'Makineler'!$I$4,'Makineler'!$H$10:$H$40)&lt;=3,"Sınırda","Yetişiyor"))))</f>
        <v/>
      </c>
      <c r="J125" s="10">
        <f>IF(G125="","",MAX(IF(E125="",TODAY(),E125),IFERROR(WORKDAY.INTL(_xlfn.MAXIFS($H$4:H124,$C$4:C124,C125),1,'Makineler'!$I$4,'Makineler'!$H$10:$H$40),0)))</f>
        <v/>
      </c>
    </row>
    <row r="126">
      <c r="E126" s="8" t="n"/>
      <c r="F126" s="8" t="n"/>
      <c r="G126" s="9">
        <f>IF(OR(C126="",D126=""),"",IF(IFERROR(VLOOKUP(C126,'Makineler'!A:C,3,FALSE),0)=0,"",ROUNDUP(D126/IFERROR(VLOOKUP(C126,'Makineler'!A:C,3,FALSE),0),0)))</f>
        <v/>
      </c>
      <c r="H126" s="10">
        <f>IF(G126="","",WORKDAY.INTL(J126,G126-1,'Makineler'!$I$4,'Makineler'!$H$10:$H$40))</f>
        <v/>
      </c>
      <c r="I126" s="9">
        <f>IF(H126="","",IF(F126="","",IF(H126&gt;F126,"Termini kaçırıyor ("&amp;NETWORKDAYS.INTL(F126,H126,'Makineler'!$I$4,'Makineler'!$H$10:$H$40)-1&amp;" gün)",IF(NETWORKDAYS.INTL(H126,F126,'Makineler'!$I$4,'Makineler'!$H$10:$H$40)&lt;=3,"Sınırda","Yetişiyor"))))</f>
        <v/>
      </c>
      <c r="J126" s="10">
        <f>IF(G126="","",MAX(IF(E126="",TODAY(),E126),IFERROR(WORKDAY.INTL(_xlfn.MAXIFS($H$4:H125,$C$4:C125,C126),1,'Makineler'!$I$4,'Makineler'!$H$10:$H$40),0)))</f>
        <v/>
      </c>
    </row>
    <row r="127">
      <c r="E127" s="8" t="n"/>
      <c r="F127" s="8" t="n"/>
      <c r="G127" s="9">
        <f>IF(OR(C127="",D127=""),"",IF(IFERROR(VLOOKUP(C127,'Makineler'!A:C,3,FALSE),0)=0,"",ROUNDUP(D127/IFERROR(VLOOKUP(C127,'Makineler'!A:C,3,FALSE),0),0)))</f>
        <v/>
      </c>
      <c r="H127" s="10">
        <f>IF(G127="","",WORKDAY.INTL(J127,G127-1,'Makineler'!$I$4,'Makineler'!$H$10:$H$40))</f>
        <v/>
      </c>
      <c r="I127" s="9">
        <f>IF(H127="","",IF(F127="","",IF(H127&gt;F127,"Termini kaçırıyor ("&amp;NETWORKDAYS.INTL(F127,H127,'Makineler'!$I$4,'Makineler'!$H$10:$H$40)-1&amp;" gün)",IF(NETWORKDAYS.INTL(H127,F127,'Makineler'!$I$4,'Makineler'!$H$10:$H$40)&lt;=3,"Sınırda","Yetişiyor"))))</f>
        <v/>
      </c>
      <c r="J127" s="10">
        <f>IF(G127="","",MAX(IF(E127="",TODAY(),E127),IFERROR(WORKDAY.INTL(_xlfn.MAXIFS($H$4:H126,$C$4:C126,C127),1,'Makineler'!$I$4,'Makineler'!$H$10:$H$40),0)))</f>
        <v/>
      </c>
    </row>
    <row r="128">
      <c r="E128" s="8" t="n"/>
      <c r="F128" s="8" t="n"/>
      <c r="G128" s="9">
        <f>IF(OR(C128="",D128=""),"",IF(IFERROR(VLOOKUP(C128,'Makineler'!A:C,3,FALSE),0)=0,"",ROUNDUP(D128/IFERROR(VLOOKUP(C128,'Makineler'!A:C,3,FALSE),0),0)))</f>
        <v/>
      </c>
      <c r="H128" s="10">
        <f>IF(G128="","",WORKDAY.INTL(J128,G128-1,'Makineler'!$I$4,'Makineler'!$H$10:$H$40))</f>
        <v/>
      </c>
      <c r="I128" s="9">
        <f>IF(H128="","",IF(F128="","",IF(H128&gt;F128,"Termini kaçırıyor ("&amp;NETWORKDAYS.INTL(F128,H128,'Makineler'!$I$4,'Makineler'!$H$10:$H$40)-1&amp;" gün)",IF(NETWORKDAYS.INTL(H128,F128,'Makineler'!$I$4,'Makineler'!$H$10:$H$40)&lt;=3,"Sınırda","Yetişiyor"))))</f>
        <v/>
      </c>
      <c r="J128" s="10">
        <f>IF(G128="","",MAX(IF(E128="",TODAY(),E128),IFERROR(WORKDAY.INTL(_xlfn.MAXIFS($H$4:H127,$C$4:C127,C128),1,'Makineler'!$I$4,'Makineler'!$H$10:$H$40),0)))</f>
        <v/>
      </c>
    </row>
    <row r="129">
      <c r="E129" s="8" t="n"/>
      <c r="F129" s="8" t="n"/>
      <c r="G129" s="9">
        <f>IF(OR(C129="",D129=""),"",IF(IFERROR(VLOOKUP(C129,'Makineler'!A:C,3,FALSE),0)=0,"",ROUNDUP(D129/IFERROR(VLOOKUP(C129,'Makineler'!A:C,3,FALSE),0),0)))</f>
        <v/>
      </c>
      <c r="H129" s="10">
        <f>IF(G129="","",WORKDAY.INTL(J129,G129-1,'Makineler'!$I$4,'Makineler'!$H$10:$H$40))</f>
        <v/>
      </c>
      <c r="I129" s="9">
        <f>IF(H129="","",IF(F129="","",IF(H129&gt;F129,"Termini kaçırıyor ("&amp;NETWORKDAYS.INTL(F129,H129,'Makineler'!$I$4,'Makineler'!$H$10:$H$40)-1&amp;" gün)",IF(NETWORKDAYS.INTL(H129,F129,'Makineler'!$I$4,'Makineler'!$H$10:$H$40)&lt;=3,"Sınırda","Yetişiyor"))))</f>
        <v/>
      </c>
      <c r="J129" s="10">
        <f>IF(G129="","",MAX(IF(E129="",TODAY(),E129),IFERROR(WORKDAY.INTL(_xlfn.MAXIFS($H$4:H128,$C$4:C128,C129),1,'Makineler'!$I$4,'Makineler'!$H$10:$H$40),0)))</f>
        <v/>
      </c>
    </row>
    <row r="130">
      <c r="E130" s="8" t="n"/>
      <c r="F130" s="8" t="n"/>
      <c r="G130" s="9">
        <f>IF(OR(C130="",D130=""),"",IF(IFERROR(VLOOKUP(C130,'Makineler'!A:C,3,FALSE),0)=0,"",ROUNDUP(D130/IFERROR(VLOOKUP(C130,'Makineler'!A:C,3,FALSE),0),0)))</f>
        <v/>
      </c>
      <c r="H130" s="10">
        <f>IF(G130="","",WORKDAY.INTL(J130,G130-1,'Makineler'!$I$4,'Makineler'!$H$10:$H$40))</f>
        <v/>
      </c>
      <c r="I130" s="9">
        <f>IF(H130="","",IF(F130="","",IF(H130&gt;F130,"Termini kaçırıyor ("&amp;NETWORKDAYS.INTL(F130,H130,'Makineler'!$I$4,'Makineler'!$H$10:$H$40)-1&amp;" gün)",IF(NETWORKDAYS.INTL(H130,F130,'Makineler'!$I$4,'Makineler'!$H$10:$H$40)&lt;=3,"Sınırda","Yetişiyor"))))</f>
        <v/>
      </c>
      <c r="J130" s="10">
        <f>IF(G130="","",MAX(IF(E130="",TODAY(),E130),IFERROR(WORKDAY.INTL(_xlfn.MAXIFS($H$4:H129,$C$4:C129,C130),1,'Makineler'!$I$4,'Makineler'!$H$10:$H$40),0)))</f>
        <v/>
      </c>
    </row>
    <row r="131">
      <c r="E131" s="8" t="n"/>
      <c r="F131" s="8" t="n"/>
      <c r="G131" s="9">
        <f>IF(OR(C131="",D131=""),"",IF(IFERROR(VLOOKUP(C131,'Makineler'!A:C,3,FALSE),0)=0,"",ROUNDUP(D131/IFERROR(VLOOKUP(C131,'Makineler'!A:C,3,FALSE),0),0)))</f>
        <v/>
      </c>
      <c r="H131" s="10">
        <f>IF(G131="","",WORKDAY.INTL(J131,G131-1,'Makineler'!$I$4,'Makineler'!$H$10:$H$40))</f>
        <v/>
      </c>
      <c r="I131" s="9">
        <f>IF(H131="","",IF(F131="","",IF(H131&gt;F131,"Termini kaçırıyor ("&amp;NETWORKDAYS.INTL(F131,H131,'Makineler'!$I$4,'Makineler'!$H$10:$H$40)-1&amp;" gün)",IF(NETWORKDAYS.INTL(H131,F131,'Makineler'!$I$4,'Makineler'!$H$10:$H$40)&lt;=3,"Sınırda","Yetişiyor"))))</f>
        <v/>
      </c>
      <c r="J131" s="10">
        <f>IF(G131="","",MAX(IF(E131="",TODAY(),E131),IFERROR(WORKDAY.INTL(_xlfn.MAXIFS($H$4:H130,$C$4:C130,C131),1,'Makineler'!$I$4,'Makineler'!$H$10:$H$40),0)))</f>
        <v/>
      </c>
    </row>
    <row r="132">
      <c r="E132" s="8" t="n"/>
      <c r="F132" s="8" t="n"/>
      <c r="G132" s="9">
        <f>IF(OR(C132="",D132=""),"",IF(IFERROR(VLOOKUP(C132,'Makineler'!A:C,3,FALSE),0)=0,"",ROUNDUP(D132/IFERROR(VLOOKUP(C132,'Makineler'!A:C,3,FALSE),0),0)))</f>
        <v/>
      </c>
      <c r="H132" s="10">
        <f>IF(G132="","",WORKDAY.INTL(J132,G132-1,'Makineler'!$I$4,'Makineler'!$H$10:$H$40))</f>
        <v/>
      </c>
      <c r="I132" s="9">
        <f>IF(H132="","",IF(F132="","",IF(H132&gt;F132,"Termini kaçırıyor ("&amp;NETWORKDAYS.INTL(F132,H132,'Makineler'!$I$4,'Makineler'!$H$10:$H$40)-1&amp;" gün)",IF(NETWORKDAYS.INTL(H132,F132,'Makineler'!$I$4,'Makineler'!$H$10:$H$40)&lt;=3,"Sınırda","Yetişiyor"))))</f>
        <v/>
      </c>
      <c r="J132" s="10">
        <f>IF(G132="","",MAX(IF(E132="",TODAY(),E132),IFERROR(WORKDAY.INTL(_xlfn.MAXIFS($H$4:H131,$C$4:C131,C132),1,'Makineler'!$I$4,'Makineler'!$H$10:$H$40),0)))</f>
        <v/>
      </c>
    </row>
    <row r="133">
      <c r="E133" s="8" t="n"/>
      <c r="F133" s="8" t="n"/>
      <c r="G133" s="9">
        <f>IF(OR(C133="",D133=""),"",IF(IFERROR(VLOOKUP(C133,'Makineler'!A:C,3,FALSE),0)=0,"",ROUNDUP(D133/IFERROR(VLOOKUP(C133,'Makineler'!A:C,3,FALSE),0),0)))</f>
        <v/>
      </c>
      <c r="H133" s="10">
        <f>IF(G133="","",WORKDAY.INTL(J133,G133-1,'Makineler'!$I$4,'Makineler'!$H$10:$H$40))</f>
        <v/>
      </c>
      <c r="I133" s="9">
        <f>IF(H133="","",IF(F133="","",IF(H133&gt;F133,"Termini kaçırıyor ("&amp;NETWORKDAYS.INTL(F133,H133,'Makineler'!$I$4,'Makineler'!$H$10:$H$40)-1&amp;" gün)",IF(NETWORKDAYS.INTL(H133,F133,'Makineler'!$I$4,'Makineler'!$H$10:$H$40)&lt;=3,"Sınırda","Yetişiyor"))))</f>
        <v/>
      </c>
      <c r="J133" s="10">
        <f>IF(G133="","",MAX(IF(E133="",TODAY(),E133),IFERROR(WORKDAY.INTL(_xlfn.MAXIFS($H$4:H132,$C$4:C132,C133),1,'Makineler'!$I$4,'Makineler'!$H$10:$H$40),0)))</f>
        <v/>
      </c>
    </row>
    <row r="134">
      <c r="E134" s="8" t="n"/>
      <c r="F134" s="8" t="n"/>
      <c r="G134" s="9">
        <f>IF(OR(C134="",D134=""),"",IF(IFERROR(VLOOKUP(C134,'Makineler'!A:C,3,FALSE),0)=0,"",ROUNDUP(D134/IFERROR(VLOOKUP(C134,'Makineler'!A:C,3,FALSE),0),0)))</f>
        <v/>
      </c>
      <c r="H134" s="10">
        <f>IF(G134="","",WORKDAY.INTL(J134,G134-1,'Makineler'!$I$4,'Makineler'!$H$10:$H$40))</f>
        <v/>
      </c>
      <c r="I134" s="9">
        <f>IF(H134="","",IF(F134="","",IF(H134&gt;F134,"Termini kaçırıyor ("&amp;NETWORKDAYS.INTL(F134,H134,'Makineler'!$I$4,'Makineler'!$H$10:$H$40)-1&amp;" gün)",IF(NETWORKDAYS.INTL(H134,F134,'Makineler'!$I$4,'Makineler'!$H$10:$H$40)&lt;=3,"Sınırda","Yetişiyor"))))</f>
        <v/>
      </c>
      <c r="J134" s="10">
        <f>IF(G134="","",MAX(IF(E134="",TODAY(),E134),IFERROR(WORKDAY.INTL(_xlfn.MAXIFS($H$4:H133,$C$4:C133,C134),1,'Makineler'!$I$4,'Makineler'!$H$10:$H$40),0)))</f>
        <v/>
      </c>
    </row>
    <row r="135">
      <c r="E135" s="8" t="n"/>
      <c r="F135" s="8" t="n"/>
      <c r="G135" s="9">
        <f>IF(OR(C135="",D135=""),"",IF(IFERROR(VLOOKUP(C135,'Makineler'!A:C,3,FALSE),0)=0,"",ROUNDUP(D135/IFERROR(VLOOKUP(C135,'Makineler'!A:C,3,FALSE),0),0)))</f>
        <v/>
      </c>
      <c r="H135" s="10">
        <f>IF(G135="","",WORKDAY.INTL(J135,G135-1,'Makineler'!$I$4,'Makineler'!$H$10:$H$40))</f>
        <v/>
      </c>
      <c r="I135" s="9">
        <f>IF(H135="","",IF(F135="","",IF(H135&gt;F135,"Termini kaçırıyor ("&amp;NETWORKDAYS.INTL(F135,H135,'Makineler'!$I$4,'Makineler'!$H$10:$H$40)-1&amp;" gün)",IF(NETWORKDAYS.INTL(H135,F135,'Makineler'!$I$4,'Makineler'!$H$10:$H$40)&lt;=3,"Sınırda","Yetişiyor"))))</f>
        <v/>
      </c>
      <c r="J135" s="10">
        <f>IF(G135="","",MAX(IF(E135="",TODAY(),E135),IFERROR(WORKDAY.INTL(_xlfn.MAXIFS($H$4:H134,$C$4:C134,C135),1,'Makineler'!$I$4,'Makineler'!$H$10:$H$40),0)))</f>
        <v/>
      </c>
    </row>
    <row r="136">
      <c r="E136" s="8" t="n"/>
      <c r="F136" s="8" t="n"/>
      <c r="G136" s="9">
        <f>IF(OR(C136="",D136=""),"",IF(IFERROR(VLOOKUP(C136,'Makineler'!A:C,3,FALSE),0)=0,"",ROUNDUP(D136/IFERROR(VLOOKUP(C136,'Makineler'!A:C,3,FALSE),0),0)))</f>
        <v/>
      </c>
      <c r="H136" s="10">
        <f>IF(G136="","",WORKDAY.INTL(J136,G136-1,'Makineler'!$I$4,'Makineler'!$H$10:$H$40))</f>
        <v/>
      </c>
      <c r="I136" s="9">
        <f>IF(H136="","",IF(F136="","",IF(H136&gt;F136,"Termini kaçırıyor ("&amp;NETWORKDAYS.INTL(F136,H136,'Makineler'!$I$4,'Makineler'!$H$10:$H$40)-1&amp;" gün)",IF(NETWORKDAYS.INTL(H136,F136,'Makineler'!$I$4,'Makineler'!$H$10:$H$40)&lt;=3,"Sınırda","Yetişiyor"))))</f>
        <v/>
      </c>
      <c r="J136" s="10">
        <f>IF(G136="","",MAX(IF(E136="",TODAY(),E136),IFERROR(WORKDAY.INTL(_xlfn.MAXIFS($H$4:H135,$C$4:C135,C136),1,'Makineler'!$I$4,'Makineler'!$H$10:$H$40),0)))</f>
        <v/>
      </c>
    </row>
    <row r="137">
      <c r="E137" s="8" t="n"/>
      <c r="F137" s="8" t="n"/>
      <c r="G137" s="9">
        <f>IF(OR(C137="",D137=""),"",IF(IFERROR(VLOOKUP(C137,'Makineler'!A:C,3,FALSE),0)=0,"",ROUNDUP(D137/IFERROR(VLOOKUP(C137,'Makineler'!A:C,3,FALSE),0),0)))</f>
        <v/>
      </c>
      <c r="H137" s="10">
        <f>IF(G137="","",WORKDAY.INTL(J137,G137-1,'Makineler'!$I$4,'Makineler'!$H$10:$H$40))</f>
        <v/>
      </c>
      <c r="I137" s="9">
        <f>IF(H137="","",IF(F137="","",IF(H137&gt;F137,"Termini kaçırıyor ("&amp;NETWORKDAYS.INTL(F137,H137,'Makineler'!$I$4,'Makineler'!$H$10:$H$40)-1&amp;" gün)",IF(NETWORKDAYS.INTL(H137,F137,'Makineler'!$I$4,'Makineler'!$H$10:$H$40)&lt;=3,"Sınırda","Yetişiyor"))))</f>
        <v/>
      </c>
      <c r="J137" s="10">
        <f>IF(G137="","",MAX(IF(E137="",TODAY(),E137),IFERROR(WORKDAY.INTL(_xlfn.MAXIFS($H$4:H136,$C$4:C136,C137),1,'Makineler'!$I$4,'Makineler'!$H$10:$H$40),0)))</f>
        <v/>
      </c>
    </row>
    <row r="138">
      <c r="E138" s="8" t="n"/>
      <c r="F138" s="8" t="n"/>
      <c r="G138" s="9">
        <f>IF(OR(C138="",D138=""),"",IF(IFERROR(VLOOKUP(C138,'Makineler'!A:C,3,FALSE),0)=0,"",ROUNDUP(D138/IFERROR(VLOOKUP(C138,'Makineler'!A:C,3,FALSE),0),0)))</f>
        <v/>
      </c>
      <c r="H138" s="10">
        <f>IF(G138="","",WORKDAY.INTL(J138,G138-1,'Makineler'!$I$4,'Makineler'!$H$10:$H$40))</f>
        <v/>
      </c>
      <c r="I138" s="9">
        <f>IF(H138="","",IF(F138="","",IF(H138&gt;F138,"Termini kaçırıyor ("&amp;NETWORKDAYS.INTL(F138,H138,'Makineler'!$I$4,'Makineler'!$H$10:$H$40)-1&amp;" gün)",IF(NETWORKDAYS.INTL(H138,F138,'Makineler'!$I$4,'Makineler'!$H$10:$H$40)&lt;=3,"Sınırda","Yetişiyor"))))</f>
        <v/>
      </c>
      <c r="J138" s="10">
        <f>IF(G138="","",MAX(IF(E138="",TODAY(),E138),IFERROR(WORKDAY.INTL(_xlfn.MAXIFS($H$4:H137,$C$4:C137,C138),1,'Makineler'!$I$4,'Makineler'!$H$10:$H$40),0)))</f>
        <v/>
      </c>
    </row>
    <row r="139">
      <c r="E139" s="8" t="n"/>
      <c r="F139" s="8" t="n"/>
      <c r="G139" s="9">
        <f>IF(OR(C139="",D139=""),"",IF(IFERROR(VLOOKUP(C139,'Makineler'!A:C,3,FALSE),0)=0,"",ROUNDUP(D139/IFERROR(VLOOKUP(C139,'Makineler'!A:C,3,FALSE),0),0)))</f>
        <v/>
      </c>
      <c r="H139" s="10">
        <f>IF(G139="","",WORKDAY.INTL(J139,G139-1,'Makineler'!$I$4,'Makineler'!$H$10:$H$40))</f>
        <v/>
      </c>
      <c r="I139" s="9">
        <f>IF(H139="","",IF(F139="","",IF(H139&gt;F139,"Termini kaçırıyor ("&amp;NETWORKDAYS.INTL(F139,H139,'Makineler'!$I$4,'Makineler'!$H$10:$H$40)-1&amp;" gün)",IF(NETWORKDAYS.INTL(H139,F139,'Makineler'!$I$4,'Makineler'!$H$10:$H$40)&lt;=3,"Sınırda","Yetişiyor"))))</f>
        <v/>
      </c>
      <c r="J139" s="10">
        <f>IF(G139="","",MAX(IF(E139="",TODAY(),E139),IFERROR(WORKDAY.INTL(_xlfn.MAXIFS($H$4:H138,$C$4:C138,C139),1,'Makineler'!$I$4,'Makineler'!$H$10:$H$40),0)))</f>
        <v/>
      </c>
    </row>
    <row r="140">
      <c r="E140" s="8" t="n"/>
      <c r="F140" s="8" t="n"/>
      <c r="G140" s="9">
        <f>IF(OR(C140="",D140=""),"",IF(IFERROR(VLOOKUP(C140,'Makineler'!A:C,3,FALSE),0)=0,"",ROUNDUP(D140/IFERROR(VLOOKUP(C140,'Makineler'!A:C,3,FALSE),0),0)))</f>
        <v/>
      </c>
      <c r="H140" s="10">
        <f>IF(G140="","",WORKDAY.INTL(J140,G140-1,'Makineler'!$I$4,'Makineler'!$H$10:$H$40))</f>
        <v/>
      </c>
      <c r="I140" s="9">
        <f>IF(H140="","",IF(F140="","",IF(H140&gt;F140,"Termini kaçırıyor ("&amp;NETWORKDAYS.INTL(F140,H140,'Makineler'!$I$4,'Makineler'!$H$10:$H$40)-1&amp;" gün)",IF(NETWORKDAYS.INTL(H140,F140,'Makineler'!$I$4,'Makineler'!$H$10:$H$40)&lt;=3,"Sınırda","Yetişiyor"))))</f>
        <v/>
      </c>
      <c r="J140" s="10">
        <f>IF(G140="","",MAX(IF(E140="",TODAY(),E140),IFERROR(WORKDAY.INTL(_xlfn.MAXIFS($H$4:H139,$C$4:C139,C140),1,'Makineler'!$I$4,'Makineler'!$H$10:$H$40),0)))</f>
        <v/>
      </c>
    </row>
    <row r="141">
      <c r="E141" s="8" t="n"/>
      <c r="F141" s="8" t="n"/>
      <c r="G141" s="9">
        <f>IF(OR(C141="",D141=""),"",IF(IFERROR(VLOOKUP(C141,'Makineler'!A:C,3,FALSE),0)=0,"",ROUNDUP(D141/IFERROR(VLOOKUP(C141,'Makineler'!A:C,3,FALSE),0),0)))</f>
        <v/>
      </c>
      <c r="H141" s="10">
        <f>IF(G141="","",WORKDAY.INTL(J141,G141-1,'Makineler'!$I$4,'Makineler'!$H$10:$H$40))</f>
        <v/>
      </c>
      <c r="I141" s="9">
        <f>IF(H141="","",IF(F141="","",IF(H141&gt;F141,"Termini kaçırıyor ("&amp;NETWORKDAYS.INTL(F141,H141,'Makineler'!$I$4,'Makineler'!$H$10:$H$40)-1&amp;" gün)",IF(NETWORKDAYS.INTL(H141,F141,'Makineler'!$I$4,'Makineler'!$H$10:$H$40)&lt;=3,"Sınırda","Yetişiyor"))))</f>
        <v/>
      </c>
      <c r="J141" s="10">
        <f>IF(G141="","",MAX(IF(E141="",TODAY(),E141),IFERROR(WORKDAY.INTL(_xlfn.MAXIFS($H$4:H140,$C$4:C140,C141),1,'Makineler'!$I$4,'Makineler'!$H$10:$H$40),0)))</f>
        <v/>
      </c>
    </row>
    <row r="142">
      <c r="E142" s="8" t="n"/>
      <c r="F142" s="8" t="n"/>
      <c r="G142" s="9">
        <f>IF(OR(C142="",D142=""),"",IF(IFERROR(VLOOKUP(C142,'Makineler'!A:C,3,FALSE),0)=0,"",ROUNDUP(D142/IFERROR(VLOOKUP(C142,'Makineler'!A:C,3,FALSE),0),0)))</f>
        <v/>
      </c>
      <c r="H142" s="10">
        <f>IF(G142="","",WORKDAY.INTL(J142,G142-1,'Makineler'!$I$4,'Makineler'!$H$10:$H$40))</f>
        <v/>
      </c>
      <c r="I142" s="9">
        <f>IF(H142="","",IF(F142="","",IF(H142&gt;F142,"Termini kaçırıyor ("&amp;NETWORKDAYS.INTL(F142,H142,'Makineler'!$I$4,'Makineler'!$H$10:$H$40)-1&amp;" gün)",IF(NETWORKDAYS.INTL(H142,F142,'Makineler'!$I$4,'Makineler'!$H$10:$H$40)&lt;=3,"Sınırda","Yetişiyor"))))</f>
        <v/>
      </c>
      <c r="J142" s="10">
        <f>IF(G142="","",MAX(IF(E142="",TODAY(),E142),IFERROR(WORKDAY.INTL(_xlfn.MAXIFS($H$4:H141,$C$4:C141,C142),1,'Makineler'!$I$4,'Makineler'!$H$10:$H$40),0)))</f>
        <v/>
      </c>
    </row>
    <row r="143">
      <c r="E143" s="8" t="n"/>
      <c r="F143" s="8" t="n"/>
      <c r="G143" s="9">
        <f>IF(OR(C143="",D143=""),"",IF(IFERROR(VLOOKUP(C143,'Makineler'!A:C,3,FALSE),0)=0,"",ROUNDUP(D143/IFERROR(VLOOKUP(C143,'Makineler'!A:C,3,FALSE),0),0)))</f>
        <v/>
      </c>
      <c r="H143" s="10">
        <f>IF(G143="","",WORKDAY.INTL(J143,G143-1,'Makineler'!$I$4,'Makineler'!$H$10:$H$40))</f>
        <v/>
      </c>
      <c r="I143" s="9">
        <f>IF(H143="","",IF(F143="","",IF(H143&gt;F143,"Termini kaçırıyor ("&amp;NETWORKDAYS.INTL(F143,H143,'Makineler'!$I$4,'Makineler'!$H$10:$H$40)-1&amp;" gün)",IF(NETWORKDAYS.INTL(H143,F143,'Makineler'!$I$4,'Makineler'!$H$10:$H$40)&lt;=3,"Sınırda","Yetişiyor"))))</f>
        <v/>
      </c>
      <c r="J143" s="10">
        <f>IF(G143="","",MAX(IF(E143="",TODAY(),E143),IFERROR(WORKDAY.INTL(_xlfn.MAXIFS($H$4:H142,$C$4:C142,C143),1,'Makineler'!$I$4,'Makineler'!$H$10:$H$40),0)))</f>
        <v/>
      </c>
    </row>
    <row r="144">
      <c r="E144" s="8" t="n"/>
      <c r="F144" s="8" t="n"/>
      <c r="G144" s="9">
        <f>IF(OR(C144="",D144=""),"",IF(IFERROR(VLOOKUP(C144,'Makineler'!A:C,3,FALSE),0)=0,"",ROUNDUP(D144/IFERROR(VLOOKUP(C144,'Makineler'!A:C,3,FALSE),0),0)))</f>
        <v/>
      </c>
      <c r="H144" s="10">
        <f>IF(G144="","",WORKDAY.INTL(J144,G144-1,'Makineler'!$I$4,'Makineler'!$H$10:$H$40))</f>
        <v/>
      </c>
      <c r="I144" s="9">
        <f>IF(H144="","",IF(F144="","",IF(H144&gt;F144,"Termini kaçırıyor ("&amp;NETWORKDAYS.INTL(F144,H144,'Makineler'!$I$4,'Makineler'!$H$10:$H$40)-1&amp;" gün)",IF(NETWORKDAYS.INTL(H144,F144,'Makineler'!$I$4,'Makineler'!$H$10:$H$40)&lt;=3,"Sınırda","Yetişiyor"))))</f>
        <v/>
      </c>
      <c r="J144" s="10">
        <f>IF(G144="","",MAX(IF(E144="",TODAY(),E144),IFERROR(WORKDAY.INTL(_xlfn.MAXIFS($H$4:H143,$C$4:C143,C144),1,'Makineler'!$I$4,'Makineler'!$H$10:$H$40),0)))</f>
        <v/>
      </c>
    </row>
    <row r="145">
      <c r="E145" s="8" t="n"/>
      <c r="F145" s="8" t="n"/>
      <c r="G145" s="9">
        <f>IF(OR(C145="",D145=""),"",IF(IFERROR(VLOOKUP(C145,'Makineler'!A:C,3,FALSE),0)=0,"",ROUNDUP(D145/IFERROR(VLOOKUP(C145,'Makineler'!A:C,3,FALSE),0),0)))</f>
        <v/>
      </c>
      <c r="H145" s="10">
        <f>IF(G145="","",WORKDAY.INTL(J145,G145-1,'Makineler'!$I$4,'Makineler'!$H$10:$H$40))</f>
        <v/>
      </c>
      <c r="I145" s="9">
        <f>IF(H145="","",IF(F145="","",IF(H145&gt;F145,"Termini kaçırıyor ("&amp;NETWORKDAYS.INTL(F145,H145,'Makineler'!$I$4,'Makineler'!$H$10:$H$40)-1&amp;" gün)",IF(NETWORKDAYS.INTL(H145,F145,'Makineler'!$I$4,'Makineler'!$H$10:$H$40)&lt;=3,"Sınırda","Yetişiyor"))))</f>
        <v/>
      </c>
      <c r="J145" s="10">
        <f>IF(G145="","",MAX(IF(E145="",TODAY(),E145),IFERROR(WORKDAY.INTL(_xlfn.MAXIFS($H$4:H144,$C$4:C144,C145),1,'Makineler'!$I$4,'Makineler'!$H$10:$H$40),0)))</f>
        <v/>
      </c>
    </row>
    <row r="146">
      <c r="E146" s="8" t="n"/>
      <c r="F146" s="8" t="n"/>
      <c r="G146" s="9">
        <f>IF(OR(C146="",D146=""),"",IF(IFERROR(VLOOKUP(C146,'Makineler'!A:C,3,FALSE),0)=0,"",ROUNDUP(D146/IFERROR(VLOOKUP(C146,'Makineler'!A:C,3,FALSE),0),0)))</f>
        <v/>
      </c>
      <c r="H146" s="10">
        <f>IF(G146="","",WORKDAY.INTL(J146,G146-1,'Makineler'!$I$4,'Makineler'!$H$10:$H$40))</f>
        <v/>
      </c>
      <c r="I146" s="9">
        <f>IF(H146="","",IF(F146="","",IF(H146&gt;F146,"Termini kaçırıyor ("&amp;NETWORKDAYS.INTL(F146,H146,'Makineler'!$I$4,'Makineler'!$H$10:$H$40)-1&amp;" gün)",IF(NETWORKDAYS.INTL(H146,F146,'Makineler'!$I$4,'Makineler'!$H$10:$H$40)&lt;=3,"Sınırda","Yetişiyor"))))</f>
        <v/>
      </c>
      <c r="J146" s="10">
        <f>IF(G146="","",MAX(IF(E146="",TODAY(),E146),IFERROR(WORKDAY.INTL(_xlfn.MAXIFS($H$4:H145,$C$4:C145,C146),1,'Makineler'!$I$4,'Makineler'!$H$10:$H$40),0)))</f>
        <v/>
      </c>
    </row>
    <row r="147">
      <c r="E147" s="8" t="n"/>
      <c r="F147" s="8" t="n"/>
      <c r="G147" s="9">
        <f>IF(OR(C147="",D147=""),"",IF(IFERROR(VLOOKUP(C147,'Makineler'!A:C,3,FALSE),0)=0,"",ROUNDUP(D147/IFERROR(VLOOKUP(C147,'Makineler'!A:C,3,FALSE),0),0)))</f>
        <v/>
      </c>
      <c r="H147" s="10">
        <f>IF(G147="","",WORKDAY.INTL(J147,G147-1,'Makineler'!$I$4,'Makineler'!$H$10:$H$40))</f>
        <v/>
      </c>
      <c r="I147" s="9">
        <f>IF(H147="","",IF(F147="","",IF(H147&gt;F147,"Termini kaçırıyor ("&amp;NETWORKDAYS.INTL(F147,H147,'Makineler'!$I$4,'Makineler'!$H$10:$H$40)-1&amp;" gün)",IF(NETWORKDAYS.INTL(H147,F147,'Makineler'!$I$4,'Makineler'!$H$10:$H$40)&lt;=3,"Sınırda","Yetişiyor"))))</f>
        <v/>
      </c>
      <c r="J147" s="10">
        <f>IF(G147="","",MAX(IF(E147="",TODAY(),E147),IFERROR(WORKDAY.INTL(_xlfn.MAXIFS($H$4:H146,$C$4:C146,C147),1,'Makineler'!$I$4,'Makineler'!$H$10:$H$40),0)))</f>
        <v/>
      </c>
    </row>
    <row r="148">
      <c r="E148" s="8" t="n"/>
      <c r="F148" s="8" t="n"/>
      <c r="G148" s="9">
        <f>IF(OR(C148="",D148=""),"",IF(IFERROR(VLOOKUP(C148,'Makineler'!A:C,3,FALSE),0)=0,"",ROUNDUP(D148/IFERROR(VLOOKUP(C148,'Makineler'!A:C,3,FALSE),0),0)))</f>
        <v/>
      </c>
      <c r="H148" s="10">
        <f>IF(G148="","",WORKDAY.INTL(J148,G148-1,'Makineler'!$I$4,'Makineler'!$H$10:$H$40))</f>
        <v/>
      </c>
      <c r="I148" s="9">
        <f>IF(H148="","",IF(F148="","",IF(H148&gt;F148,"Termini kaçırıyor ("&amp;NETWORKDAYS.INTL(F148,H148,'Makineler'!$I$4,'Makineler'!$H$10:$H$40)-1&amp;" gün)",IF(NETWORKDAYS.INTL(H148,F148,'Makineler'!$I$4,'Makineler'!$H$10:$H$40)&lt;=3,"Sınırda","Yetişiyor"))))</f>
        <v/>
      </c>
      <c r="J148" s="10">
        <f>IF(G148="","",MAX(IF(E148="",TODAY(),E148),IFERROR(WORKDAY.INTL(_xlfn.MAXIFS($H$4:H147,$C$4:C147,C148),1,'Makineler'!$I$4,'Makineler'!$H$10:$H$40),0)))</f>
        <v/>
      </c>
    </row>
    <row r="149">
      <c r="E149" s="8" t="n"/>
      <c r="F149" s="8" t="n"/>
      <c r="G149" s="9">
        <f>IF(OR(C149="",D149=""),"",IF(IFERROR(VLOOKUP(C149,'Makineler'!A:C,3,FALSE),0)=0,"",ROUNDUP(D149/IFERROR(VLOOKUP(C149,'Makineler'!A:C,3,FALSE),0),0)))</f>
        <v/>
      </c>
      <c r="H149" s="10">
        <f>IF(G149="","",WORKDAY.INTL(J149,G149-1,'Makineler'!$I$4,'Makineler'!$H$10:$H$40))</f>
        <v/>
      </c>
      <c r="I149" s="9">
        <f>IF(H149="","",IF(F149="","",IF(H149&gt;F149,"Termini kaçırıyor ("&amp;NETWORKDAYS.INTL(F149,H149,'Makineler'!$I$4,'Makineler'!$H$10:$H$40)-1&amp;" gün)",IF(NETWORKDAYS.INTL(H149,F149,'Makineler'!$I$4,'Makineler'!$H$10:$H$40)&lt;=3,"Sınırda","Yetişiyor"))))</f>
        <v/>
      </c>
      <c r="J149" s="10">
        <f>IF(G149="","",MAX(IF(E149="",TODAY(),E149),IFERROR(WORKDAY.INTL(_xlfn.MAXIFS($H$4:H148,$C$4:C148,C149),1,'Makineler'!$I$4,'Makineler'!$H$10:$H$40),0)))</f>
        <v/>
      </c>
    </row>
    <row r="150">
      <c r="E150" s="8" t="n"/>
      <c r="F150" s="8" t="n"/>
      <c r="G150" s="9">
        <f>IF(OR(C150="",D150=""),"",IF(IFERROR(VLOOKUP(C150,'Makineler'!A:C,3,FALSE),0)=0,"",ROUNDUP(D150/IFERROR(VLOOKUP(C150,'Makineler'!A:C,3,FALSE),0),0)))</f>
        <v/>
      </c>
      <c r="H150" s="10">
        <f>IF(G150="","",WORKDAY.INTL(J150,G150-1,'Makineler'!$I$4,'Makineler'!$H$10:$H$40))</f>
        <v/>
      </c>
      <c r="I150" s="9">
        <f>IF(H150="","",IF(F150="","",IF(H150&gt;F150,"Termini kaçırıyor ("&amp;NETWORKDAYS.INTL(F150,H150,'Makineler'!$I$4,'Makineler'!$H$10:$H$40)-1&amp;" gün)",IF(NETWORKDAYS.INTL(H150,F150,'Makineler'!$I$4,'Makineler'!$H$10:$H$40)&lt;=3,"Sınırda","Yetişiyor"))))</f>
        <v/>
      </c>
      <c r="J150" s="10">
        <f>IF(G150="","",MAX(IF(E150="",TODAY(),E150),IFERROR(WORKDAY.INTL(_xlfn.MAXIFS($H$4:H149,$C$4:C149,C150),1,'Makineler'!$I$4,'Makineler'!$H$10:$H$40),0)))</f>
        <v/>
      </c>
    </row>
    <row r="151">
      <c r="E151" s="8" t="n"/>
      <c r="F151" s="8" t="n"/>
      <c r="G151" s="9">
        <f>IF(OR(C151="",D151=""),"",IF(IFERROR(VLOOKUP(C151,'Makineler'!A:C,3,FALSE),0)=0,"",ROUNDUP(D151/IFERROR(VLOOKUP(C151,'Makineler'!A:C,3,FALSE),0),0)))</f>
        <v/>
      </c>
      <c r="H151" s="10">
        <f>IF(G151="","",WORKDAY.INTL(J151,G151-1,'Makineler'!$I$4,'Makineler'!$H$10:$H$40))</f>
        <v/>
      </c>
      <c r="I151" s="9">
        <f>IF(H151="","",IF(F151="","",IF(H151&gt;F151,"Termini kaçırıyor ("&amp;NETWORKDAYS.INTL(F151,H151,'Makineler'!$I$4,'Makineler'!$H$10:$H$40)-1&amp;" gün)",IF(NETWORKDAYS.INTL(H151,F151,'Makineler'!$I$4,'Makineler'!$H$10:$H$40)&lt;=3,"Sınırda","Yetişiyor"))))</f>
        <v/>
      </c>
      <c r="J151" s="10">
        <f>IF(G151="","",MAX(IF(E151="",TODAY(),E151),IFERROR(WORKDAY.INTL(_xlfn.MAXIFS($H$4:H150,$C$4:C150,C151),1,'Makineler'!$I$4,'Makineler'!$H$10:$H$40),0)))</f>
        <v/>
      </c>
    </row>
    <row r="152">
      <c r="E152" s="8" t="n"/>
      <c r="F152" s="8" t="n"/>
      <c r="G152" s="9">
        <f>IF(OR(C152="",D152=""),"",IF(IFERROR(VLOOKUP(C152,'Makineler'!A:C,3,FALSE),0)=0,"",ROUNDUP(D152/IFERROR(VLOOKUP(C152,'Makineler'!A:C,3,FALSE),0),0)))</f>
        <v/>
      </c>
      <c r="H152" s="10">
        <f>IF(G152="","",WORKDAY.INTL(J152,G152-1,'Makineler'!$I$4,'Makineler'!$H$10:$H$40))</f>
        <v/>
      </c>
      <c r="I152" s="9">
        <f>IF(H152="","",IF(F152="","",IF(H152&gt;F152,"Termini kaçırıyor ("&amp;NETWORKDAYS.INTL(F152,H152,'Makineler'!$I$4,'Makineler'!$H$10:$H$40)-1&amp;" gün)",IF(NETWORKDAYS.INTL(H152,F152,'Makineler'!$I$4,'Makineler'!$H$10:$H$40)&lt;=3,"Sınırda","Yetişiyor"))))</f>
        <v/>
      </c>
      <c r="J152" s="10">
        <f>IF(G152="","",MAX(IF(E152="",TODAY(),E152),IFERROR(WORKDAY.INTL(_xlfn.MAXIFS($H$4:H151,$C$4:C151,C152),1,'Makineler'!$I$4,'Makineler'!$H$10:$H$40),0)))</f>
        <v/>
      </c>
    </row>
    <row r="153">
      <c r="E153" s="8" t="n"/>
      <c r="F153" s="8" t="n"/>
      <c r="G153" s="9">
        <f>IF(OR(C153="",D153=""),"",IF(IFERROR(VLOOKUP(C153,'Makineler'!A:C,3,FALSE),0)=0,"",ROUNDUP(D153/IFERROR(VLOOKUP(C153,'Makineler'!A:C,3,FALSE),0),0)))</f>
        <v/>
      </c>
      <c r="H153" s="10">
        <f>IF(G153="","",WORKDAY.INTL(J153,G153-1,'Makineler'!$I$4,'Makineler'!$H$10:$H$40))</f>
        <v/>
      </c>
      <c r="I153" s="9">
        <f>IF(H153="","",IF(F153="","",IF(H153&gt;F153,"Termini kaçırıyor ("&amp;NETWORKDAYS.INTL(F153,H153,'Makineler'!$I$4,'Makineler'!$H$10:$H$40)-1&amp;" gün)",IF(NETWORKDAYS.INTL(H153,F153,'Makineler'!$I$4,'Makineler'!$H$10:$H$40)&lt;=3,"Sınırda","Yetişiyor"))))</f>
        <v/>
      </c>
      <c r="J153" s="10">
        <f>IF(G153="","",MAX(IF(E153="",TODAY(),E153),IFERROR(WORKDAY.INTL(_xlfn.MAXIFS($H$4:H152,$C$4:C152,C153),1,'Makineler'!$I$4,'Makineler'!$H$10:$H$40),0)))</f>
        <v/>
      </c>
    </row>
    <row r="154">
      <c r="E154" s="8" t="n"/>
      <c r="F154" s="8" t="n"/>
      <c r="G154" s="9">
        <f>IF(OR(C154="",D154=""),"",IF(IFERROR(VLOOKUP(C154,'Makineler'!A:C,3,FALSE),0)=0,"",ROUNDUP(D154/IFERROR(VLOOKUP(C154,'Makineler'!A:C,3,FALSE),0),0)))</f>
        <v/>
      </c>
      <c r="H154" s="10">
        <f>IF(G154="","",WORKDAY.INTL(J154,G154-1,'Makineler'!$I$4,'Makineler'!$H$10:$H$40))</f>
        <v/>
      </c>
      <c r="I154" s="9">
        <f>IF(H154="","",IF(F154="","",IF(H154&gt;F154,"Termini kaçırıyor ("&amp;NETWORKDAYS.INTL(F154,H154,'Makineler'!$I$4,'Makineler'!$H$10:$H$40)-1&amp;" gün)",IF(NETWORKDAYS.INTL(H154,F154,'Makineler'!$I$4,'Makineler'!$H$10:$H$40)&lt;=3,"Sınırda","Yetişiyor"))))</f>
        <v/>
      </c>
      <c r="J154" s="10">
        <f>IF(G154="","",MAX(IF(E154="",TODAY(),E154),IFERROR(WORKDAY.INTL(_xlfn.MAXIFS($H$4:H153,$C$4:C153,C154),1,'Makineler'!$I$4,'Makineler'!$H$10:$H$40),0)))</f>
        <v/>
      </c>
    </row>
    <row r="155">
      <c r="E155" s="8" t="n"/>
      <c r="F155" s="8" t="n"/>
      <c r="G155" s="9">
        <f>IF(OR(C155="",D155=""),"",IF(IFERROR(VLOOKUP(C155,'Makineler'!A:C,3,FALSE),0)=0,"",ROUNDUP(D155/IFERROR(VLOOKUP(C155,'Makineler'!A:C,3,FALSE),0),0)))</f>
        <v/>
      </c>
      <c r="H155" s="10">
        <f>IF(G155="","",WORKDAY.INTL(J155,G155-1,'Makineler'!$I$4,'Makineler'!$H$10:$H$40))</f>
        <v/>
      </c>
      <c r="I155" s="9">
        <f>IF(H155="","",IF(F155="","",IF(H155&gt;F155,"Termini kaçırıyor ("&amp;NETWORKDAYS.INTL(F155,H155,'Makineler'!$I$4,'Makineler'!$H$10:$H$40)-1&amp;" gün)",IF(NETWORKDAYS.INTL(H155,F155,'Makineler'!$I$4,'Makineler'!$H$10:$H$40)&lt;=3,"Sınırda","Yetişiyor"))))</f>
        <v/>
      </c>
      <c r="J155" s="10">
        <f>IF(G155="","",MAX(IF(E155="",TODAY(),E155),IFERROR(WORKDAY.INTL(_xlfn.MAXIFS($H$4:H154,$C$4:C154,C155),1,'Makineler'!$I$4,'Makineler'!$H$10:$H$40),0)))</f>
        <v/>
      </c>
    </row>
    <row r="156">
      <c r="E156" s="8" t="n"/>
      <c r="F156" s="8" t="n"/>
      <c r="G156" s="9">
        <f>IF(OR(C156="",D156=""),"",IF(IFERROR(VLOOKUP(C156,'Makineler'!A:C,3,FALSE),0)=0,"",ROUNDUP(D156/IFERROR(VLOOKUP(C156,'Makineler'!A:C,3,FALSE),0),0)))</f>
        <v/>
      </c>
      <c r="H156" s="10">
        <f>IF(G156="","",WORKDAY.INTL(J156,G156-1,'Makineler'!$I$4,'Makineler'!$H$10:$H$40))</f>
        <v/>
      </c>
      <c r="I156" s="9">
        <f>IF(H156="","",IF(F156="","",IF(H156&gt;F156,"Termini kaçırıyor ("&amp;NETWORKDAYS.INTL(F156,H156,'Makineler'!$I$4,'Makineler'!$H$10:$H$40)-1&amp;" gün)",IF(NETWORKDAYS.INTL(H156,F156,'Makineler'!$I$4,'Makineler'!$H$10:$H$40)&lt;=3,"Sınırda","Yetişiyor"))))</f>
        <v/>
      </c>
      <c r="J156" s="10">
        <f>IF(G156="","",MAX(IF(E156="",TODAY(),E156),IFERROR(WORKDAY.INTL(_xlfn.MAXIFS($H$4:H155,$C$4:C155,C156),1,'Makineler'!$I$4,'Makineler'!$H$10:$H$40),0)))</f>
        <v/>
      </c>
    </row>
    <row r="157">
      <c r="E157" s="8" t="n"/>
      <c r="F157" s="8" t="n"/>
      <c r="G157" s="9">
        <f>IF(OR(C157="",D157=""),"",IF(IFERROR(VLOOKUP(C157,'Makineler'!A:C,3,FALSE),0)=0,"",ROUNDUP(D157/IFERROR(VLOOKUP(C157,'Makineler'!A:C,3,FALSE),0),0)))</f>
        <v/>
      </c>
      <c r="H157" s="10">
        <f>IF(G157="","",WORKDAY.INTL(J157,G157-1,'Makineler'!$I$4,'Makineler'!$H$10:$H$40))</f>
        <v/>
      </c>
      <c r="I157" s="9">
        <f>IF(H157="","",IF(F157="","",IF(H157&gt;F157,"Termini kaçırıyor ("&amp;NETWORKDAYS.INTL(F157,H157,'Makineler'!$I$4,'Makineler'!$H$10:$H$40)-1&amp;" gün)",IF(NETWORKDAYS.INTL(H157,F157,'Makineler'!$I$4,'Makineler'!$H$10:$H$40)&lt;=3,"Sınırda","Yetişiyor"))))</f>
        <v/>
      </c>
      <c r="J157" s="10">
        <f>IF(G157="","",MAX(IF(E157="",TODAY(),E157),IFERROR(WORKDAY.INTL(_xlfn.MAXIFS($H$4:H156,$C$4:C156,C157),1,'Makineler'!$I$4,'Makineler'!$H$10:$H$40),0)))</f>
        <v/>
      </c>
    </row>
    <row r="158">
      <c r="E158" s="8" t="n"/>
      <c r="F158" s="8" t="n"/>
      <c r="G158" s="9">
        <f>IF(OR(C158="",D158=""),"",IF(IFERROR(VLOOKUP(C158,'Makineler'!A:C,3,FALSE),0)=0,"",ROUNDUP(D158/IFERROR(VLOOKUP(C158,'Makineler'!A:C,3,FALSE),0),0)))</f>
        <v/>
      </c>
      <c r="H158" s="10">
        <f>IF(G158="","",WORKDAY.INTL(J158,G158-1,'Makineler'!$I$4,'Makineler'!$H$10:$H$40))</f>
        <v/>
      </c>
      <c r="I158" s="9">
        <f>IF(H158="","",IF(F158="","",IF(H158&gt;F158,"Termini kaçırıyor ("&amp;NETWORKDAYS.INTL(F158,H158,'Makineler'!$I$4,'Makineler'!$H$10:$H$40)-1&amp;" gün)",IF(NETWORKDAYS.INTL(H158,F158,'Makineler'!$I$4,'Makineler'!$H$10:$H$40)&lt;=3,"Sınırda","Yetişiyor"))))</f>
        <v/>
      </c>
      <c r="J158" s="10">
        <f>IF(G158="","",MAX(IF(E158="",TODAY(),E158),IFERROR(WORKDAY.INTL(_xlfn.MAXIFS($H$4:H157,$C$4:C157,C158),1,'Makineler'!$I$4,'Makineler'!$H$10:$H$40),0)))</f>
        <v/>
      </c>
    </row>
    <row r="159">
      <c r="E159" s="8" t="n"/>
      <c r="F159" s="8" t="n"/>
      <c r="G159" s="9">
        <f>IF(OR(C159="",D159=""),"",IF(IFERROR(VLOOKUP(C159,'Makineler'!A:C,3,FALSE),0)=0,"",ROUNDUP(D159/IFERROR(VLOOKUP(C159,'Makineler'!A:C,3,FALSE),0),0)))</f>
        <v/>
      </c>
      <c r="H159" s="10">
        <f>IF(G159="","",WORKDAY.INTL(J159,G159-1,'Makineler'!$I$4,'Makineler'!$H$10:$H$40))</f>
        <v/>
      </c>
      <c r="I159" s="9">
        <f>IF(H159="","",IF(F159="","",IF(H159&gt;F159,"Termini kaçırıyor ("&amp;NETWORKDAYS.INTL(F159,H159,'Makineler'!$I$4,'Makineler'!$H$10:$H$40)-1&amp;" gün)",IF(NETWORKDAYS.INTL(H159,F159,'Makineler'!$I$4,'Makineler'!$H$10:$H$40)&lt;=3,"Sınırda","Yetişiyor"))))</f>
        <v/>
      </c>
      <c r="J159" s="10">
        <f>IF(G159="","",MAX(IF(E159="",TODAY(),E159),IFERROR(WORKDAY.INTL(_xlfn.MAXIFS($H$4:H158,$C$4:C158,C159),1,'Makineler'!$I$4,'Makineler'!$H$10:$H$40),0)))</f>
        <v/>
      </c>
    </row>
    <row r="160">
      <c r="E160" s="8" t="n"/>
      <c r="F160" s="8" t="n"/>
      <c r="G160" s="9">
        <f>IF(OR(C160="",D160=""),"",IF(IFERROR(VLOOKUP(C160,'Makineler'!A:C,3,FALSE),0)=0,"",ROUNDUP(D160/IFERROR(VLOOKUP(C160,'Makineler'!A:C,3,FALSE),0),0)))</f>
        <v/>
      </c>
      <c r="H160" s="10">
        <f>IF(G160="","",WORKDAY.INTL(J160,G160-1,'Makineler'!$I$4,'Makineler'!$H$10:$H$40))</f>
        <v/>
      </c>
      <c r="I160" s="9">
        <f>IF(H160="","",IF(F160="","",IF(H160&gt;F160,"Termini kaçırıyor ("&amp;NETWORKDAYS.INTL(F160,H160,'Makineler'!$I$4,'Makineler'!$H$10:$H$40)-1&amp;" gün)",IF(NETWORKDAYS.INTL(H160,F160,'Makineler'!$I$4,'Makineler'!$H$10:$H$40)&lt;=3,"Sınırda","Yetişiyor"))))</f>
        <v/>
      </c>
      <c r="J160" s="10">
        <f>IF(G160="","",MAX(IF(E160="",TODAY(),E160),IFERROR(WORKDAY.INTL(_xlfn.MAXIFS($H$4:H159,$C$4:C159,C160),1,'Makineler'!$I$4,'Makineler'!$H$10:$H$40),0)))</f>
        <v/>
      </c>
    </row>
    <row r="161">
      <c r="E161" s="8" t="n"/>
      <c r="F161" s="8" t="n"/>
      <c r="G161" s="9">
        <f>IF(OR(C161="",D161=""),"",IF(IFERROR(VLOOKUP(C161,'Makineler'!A:C,3,FALSE),0)=0,"",ROUNDUP(D161/IFERROR(VLOOKUP(C161,'Makineler'!A:C,3,FALSE),0),0)))</f>
        <v/>
      </c>
      <c r="H161" s="10">
        <f>IF(G161="","",WORKDAY.INTL(J161,G161-1,'Makineler'!$I$4,'Makineler'!$H$10:$H$40))</f>
        <v/>
      </c>
      <c r="I161" s="9">
        <f>IF(H161="","",IF(F161="","",IF(H161&gt;F161,"Termini kaçırıyor ("&amp;NETWORKDAYS.INTL(F161,H161,'Makineler'!$I$4,'Makineler'!$H$10:$H$40)-1&amp;" gün)",IF(NETWORKDAYS.INTL(H161,F161,'Makineler'!$I$4,'Makineler'!$H$10:$H$40)&lt;=3,"Sınırda","Yetişiyor"))))</f>
        <v/>
      </c>
      <c r="J161" s="10">
        <f>IF(G161="","",MAX(IF(E161="",TODAY(),E161),IFERROR(WORKDAY.INTL(_xlfn.MAXIFS($H$4:H160,$C$4:C160,C161),1,'Makineler'!$I$4,'Makineler'!$H$10:$H$40),0)))</f>
        <v/>
      </c>
    </row>
    <row r="162">
      <c r="E162" s="8" t="n"/>
      <c r="F162" s="8" t="n"/>
      <c r="G162" s="9">
        <f>IF(OR(C162="",D162=""),"",IF(IFERROR(VLOOKUP(C162,'Makineler'!A:C,3,FALSE),0)=0,"",ROUNDUP(D162/IFERROR(VLOOKUP(C162,'Makineler'!A:C,3,FALSE),0),0)))</f>
        <v/>
      </c>
      <c r="H162" s="10">
        <f>IF(G162="","",WORKDAY.INTL(J162,G162-1,'Makineler'!$I$4,'Makineler'!$H$10:$H$40))</f>
        <v/>
      </c>
      <c r="I162" s="9">
        <f>IF(H162="","",IF(F162="","",IF(H162&gt;F162,"Termini kaçırıyor ("&amp;NETWORKDAYS.INTL(F162,H162,'Makineler'!$I$4,'Makineler'!$H$10:$H$40)-1&amp;" gün)",IF(NETWORKDAYS.INTL(H162,F162,'Makineler'!$I$4,'Makineler'!$H$10:$H$40)&lt;=3,"Sınırda","Yetişiyor"))))</f>
        <v/>
      </c>
      <c r="J162" s="10">
        <f>IF(G162="","",MAX(IF(E162="",TODAY(),E162),IFERROR(WORKDAY.INTL(_xlfn.MAXIFS($H$4:H161,$C$4:C161,C162),1,'Makineler'!$I$4,'Makineler'!$H$10:$H$40),0)))</f>
        <v/>
      </c>
    </row>
    <row r="163">
      <c r="E163" s="8" t="n"/>
      <c r="F163" s="8" t="n"/>
      <c r="G163" s="9">
        <f>IF(OR(C163="",D163=""),"",IF(IFERROR(VLOOKUP(C163,'Makineler'!A:C,3,FALSE),0)=0,"",ROUNDUP(D163/IFERROR(VLOOKUP(C163,'Makineler'!A:C,3,FALSE),0),0)))</f>
        <v/>
      </c>
      <c r="H163" s="10">
        <f>IF(G163="","",WORKDAY.INTL(J163,G163-1,'Makineler'!$I$4,'Makineler'!$H$10:$H$40))</f>
        <v/>
      </c>
      <c r="I163" s="9">
        <f>IF(H163="","",IF(F163="","",IF(H163&gt;F163,"Termini kaçırıyor ("&amp;NETWORKDAYS.INTL(F163,H163,'Makineler'!$I$4,'Makineler'!$H$10:$H$40)-1&amp;" gün)",IF(NETWORKDAYS.INTL(H163,F163,'Makineler'!$I$4,'Makineler'!$H$10:$H$40)&lt;=3,"Sınırda","Yetişiyor"))))</f>
        <v/>
      </c>
      <c r="J163" s="10">
        <f>IF(G163="","",MAX(IF(E163="",TODAY(),E163),IFERROR(WORKDAY.INTL(_xlfn.MAXIFS($H$4:H162,$C$4:C162,C163),1,'Makineler'!$I$4,'Makineler'!$H$10:$H$40),0)))</f>
        <v/>
      </c>
    </row>
    <row r="164">
      <c r="E164" s="8" t="n"/>
      <c r="F164" s="8" t="n"/>
      <c r="G164" s="9">
        <f>IF(OR(C164="",D164=""),"",IF(IFERROR(VLOOKUP(C164,'Makineler'!A:C,3,FALSE),0)=0,"",ROUNDUP(D164/IFERROR(VLOOKUP(C164,'Makineler'!A:C,3,FALSE),0),0)))</f>
        <v/>
      </c>
      <c r="H164" s="10">
        <f>IF(G164="","",WORKDAY.INTL(J164,G164-1,'Makineler'!$I$4,'Makineler'!$H$10:$H$40))</f>
        <v/>
      </c>
      <c r="I164" s="9">
        <f>IF(H164="","",IF(F164="","",IF(H164&gt;F164,"Termini kaçırıyor ("&amp;NETWORKDAYS.INTL(F164,H164,'Makineler'!$I$4,'Makineler'!$H$10:$H$40)-1&amp;" gün)",IF(NETWORKDAYS.INTL(H164,F164,'Makineler'!$I$4,'Makineler'!$H$10:$H$40)&lt;=3,"Sınırda","Yetişiyor"))))</f>
        <v/>
      </c>
      <c r="J164" s="10">
        <f>IF(G164="","",MAX(IF(E164="",TODAY(),E164),IFERROR(WORKDAY.INTL(_xlfn.MAXIFS($H$4:H163,$C$4:C163,C164),1,'Makineler'!$I$4,'Makineler'!$H$10:$H$40),0)))</f>
        <v/>
      </c>
    </row>
    <row r="165">
      <c r="E165" s="8" t="n"/>
      <c r="F165" s="8" t="n"/>
      <c r="G165" s="9">
        <f>IF(OR(C165="",D165=""),"",IF(IFERROR(VLOOKUP(C165,'Makineler'!A:C,3,FALSE),0)=0,"",ROUNDUP(D165/IFERROR(VLOOKUP(C165,'Makineler'!A:C,3,FALSE),0),0)))</f>
        <v/>
      </c>
      <c r="H165" s="10">
        <f>IF(G165="","",WORKDAY.INTL(J165,G165-1,'Makineler'!$I$4,'Makineler'!$H$10:$H$40))</f>
        <v/>
      </c>
      <c r="I165" s="9">
        <f>IF(H165="","",IF(F165="","",IF(H165&gt;F165,"Termini kaçırıyor ("&amp;NETWORKDAYS.INTL(F165,H165,'Makineler'!$I$4,'Makineler'!$H$10:$H$40)-1&amp;" gün)",IF(NETWORKDAYS.INTL(H165,F165,'Makineler'!$I$4,'Makineler'!$H$10:$H$40)&lt;=3,"Sınırda","Yetişiyor"))))</f>
        <v/>
      </c>
      <c r="J165" s="10">
        <f>IF(G165="","",MAX(IF(E165="",TODAY(),E165),IFERROR(WORKDAY.INTL(_xlfn.MAXIFS($H$4:H164,$C$4:C164,C165),1,'Makineler'!$I$4,'Makineler'!$H$10:$H$40),0)))</f>
        <v/>
      </c>
    </row>
    <row r="166">
      <c r="E166" s="8" t="n"/>
      <c r="F166" s="8" t="n"/>
      <c r="G166" s="9">
        <f>IF(OR(C166="",D166=""),"",IF(IFERROR(VLOOKUP(C166,'Makineler'!A:C,3,FALSE),0)=0,"",ROUNDUP(D166/IFERROR(VLOOKUP(C166,'Makineler'!A:C,3,FALSE),0),0)))</f>
        <v/>
      </c>
      <c r="H166" s="10">
        <f>IF(G166="","",WORKDAY.INTL(J166,G166-1,'Makineler'!$I$4,'Makineler'!$H$10:$H$40))</f>
        <v/>
      </c>
      <c r="I166" s="9">
        <f>IF(H166="","",IF(F166="","",IF(H166&gt;F166,"Termini kaçırıyor ("&amp;NETWORKDAYS.INTL(F166,H166,'Makineler'!$I$4,'Makineler'!$H$10:$H$40)-1&amp;" gün)",IF(NETWORKDAYS.INTL(H166,F166,'Makineler'!$I$4,'Makineler'!$H$10:$H$40)&lt;=3,"Sınırda","Yetişiyor"))))</f>
        <v/>
      </c>
      <c r="J166" s="10">
        <f>IF(G166="","",MAX(IF(E166="",TODAY(),E166),IFERROR(WORKDAY.INTL(_xlfn.MAXIFS($H$4:H165,$C$4:C165,C166),1,'Makineler'!$I$4,'Makineler'!$H$10:$H$40),0)))</f>
        <v/>
      </c>
    </row>
    <row r="167">
      <c r="E167" s="8" t="n"/>
      <c r="F167" s="8" t="n"/>
      <c r="G167" s="9">
        <f>IF(OR(C167="",D167=""),"",IF(IFERROR(VLOOKUP(C167,'Makineler'!A:C,3,FALSE),0)=0,"",ROUNDUP(D167/IFERROR(VLOOKUP(C167,'Makineler'!A:C,3,FALSE),0),0)))</f>
        <v/>
      </c>
      <c r="H167" s="10">
        <f>IF(G167="","",WORKDAY.INTL(J167,G167-1,'Makineler'!$I$4,'Makineler'!$H$10:$H$40))</f>
        <v/>
      </c>
      <c r="I167" s="9">
        <f>IF(H167="","",IF(F167="","",IF(H167&gt;F167,"Termini kaçırıyor ("&amp;NETWORKDAYS.INTL(F167,H167,'Makineler'!$I$4,'Makineler'!$H$10:$H$40)-1&amp;" gün)",IF(NETWORKDAYS.INTL(H167,F167,'Makineler'!$I$4,'Makineler'!$H$10:$H$40)&lt;=3,"Sınırda","Yetişiyor"))))</f>
        <v/>
      </c>
      <c r="J167" s="10">
        <f>IF(G167="","",MAX(IF(E167="",TODAY(),E167),IFERROR(WORKDAY.INTL(_xlfn.MAXIFS($H$4:H166,$C$4:C166,C167),1,'Makineler'!$I$4,'Makineler'!$H$10:$H$40),0)))</f>
        <v/>
      </c>
    </row>
    <row r="168">
      <c r="E168" s="8" t="n"/>
      <c r="F168" s="8" t="n"/>
      <c r="G168" s="9">
        <f>IF(OR(C168="",D168=""),"",IF(IFERROR(VLOOKUP(C168,'Makineler'!A:C,3,FALSE),0)=0,"",ROUNDUP(D168/IFERROR(VLOOKUP(C168,'Makineler'!A:C,3,FALSE),0),0)))</f>
        <v/>
      </c>
      <c r="H168" s="10">
        <f>IF(G168="","",WORKDAY.INTL(J168,G168-1,'Makineler'!$I$4,'Makineler'!$H$10:$H$40))</f>
        <v/>
      </c>
      <c r="I168" s="9">
        <f>IF(H168="","",IF(F168="","",IF(H168&gt;F168,"Termini kaçırıyor ("&amp;NETWORKDAYS.INTL(F168,H168,'Makineler'!$I$4,'Makineler'!$H$10:$H$40)-1&amp;" gün)",IF(NETWORKDAYS.INTL(H168,F168,'Makineler'!$I$4,'Makineler'!$H$10:$H$40)&lt;=3,"Sınırda","Yetişiyor"))))</f>
        <v/>
      </c>
      <c r="J168" s="10">
        <f>IF(G168="","",MAX(IF(E168="",TODAY(),E168),IFERROR(WORKDAY.INTL(_xlfn.MAXIFS($H$4:H167,$C$4:C167,C168),1,'Makineler'!$I$4,'Makineler'!$H$10:$H$40),0)))</f>
        <v/>
      </c>
    </row>
    <row r="169">
      <c r="E169" s="8" t="n"/>
      <c r="F169" s="8" t="n"/>
      <c r="G169" s="9">
        <f>IF(OR(C169="",D169=""),"",IF(IFERROR(VLOOKUP(C169,'Makineler'!A:C,3,FALSE),0)=0,"",ROUNDUP(D169/IFERROR(VLOOKUP(C169,'Makineler'!A:C,3,FALSE),0),0)))</f>
        <v/>
      </c>
      <c r="H169" s="10">
        <f>IF(G169="","",WORKDAY.INTL(J169,G169-1,'Makineler'!$I$4,'Makineler'!$H$10:$H$40))</f>
        <v/>
      </c>
      <c r="I169" s="9">
        <f>IF(H169="","",IF(F169="","",IF(H169&gt;F169,"Termini kaçırıyor ("&amp;NETWORKDAYS.INTL(F169,H169,'Makineler'!$I$4,'Makineler'!$H$10:$H$40)-1&amp;" gün)",IF(NETWORKDAYS.INTL(H169,F169,'Makineler'!$I$4,'Makineler'!$H$10:$H$40)&lt;=3,"Sınırda","Yetişiyor"))))</f>
        <v/>
      </c>
      <c r="J169" s="10">
        <f>IF(G169="","",MAX(IF(E169="",TODAY(),E169),IFERROR(WORKDAY.INTL(_xlfn.MAXIFS($H$4:H168,$C$4:C168,C169),1,'Makineler'!$I$4,'Makineler'!$H$10:$H$40),0)))</f>
        <v/>
      </c>
    </row>
    <row r="170">
      <c r="E170" s="8" t="n"/>
      <c r="F170" s="8" t="n"/>
      <c r="G170" s="9">
        <f>IF(OR(C170="",D170=""),"",IF(IFERROR(VLOOKUP(C170,'Makineler'!A:C,3,FALSE),0)=0,"",ROUNDUP(D170/IFERROR(VLOOKUP(C170,'Makineler'!A:C,3,FALSE),0),0)))</f>
        <v/>
      </c>
      <c r="H170" s="10">
        <f>IF(G170="","",WORKDAY.INTL(J170,G170-1,'Makineler'!$I$4,'Makineler'!$H$10:$H$40))</f>
        <v/>
      </c>
      <c r="I170" s="9">
        <f>IF(H170="","",IF(F170="","",IF(H170&gt;F170,"Termini kaçırıyor ("&amp;NETWORKDAYS.INTL(F170,H170,'Makineler'!$I$4,'Makineler'!$H$10:$H$40)-1&amp;" gün)",IF(NETWORKDAYS.INTL(H170,F170,'Makineler'!$I$4,'Makineler'!$H$10:$H$40)&lt;=3,"Sınırda","Yetişiyor"))))</f>
        <v/>
      </c>
      <c r="J170" s="10">
        <f>IF(G170="","",MAX(IF(E170="",TODAY(),E170),IFERROR(WORKDAY.INTL(_xlfn.MAXIFS($H$4:H169,$C$4:C169,C170),1,'Makineler'!$I$4,'Makineler'!$H$10:$H$40),0)))</f>
        <v/>
      </c>
    </row>
    <row r="171">
      <c r="E171" s="8" t="n"/>
      <c r="F171" s="8" t="n"/>
      <c r="G171" s="9">
        <f>IF(OR(C171="",D171=""),"",IF(IFERROR(VLOOKUP(C171,'Makineler'!A:C,3,FALSE),0)=0,"",ROUNDUP(D171/IFERROR(VLOOKUP(C171,'Makineler'!A:C,3,FALSE),0),0)))</f>
        <v/>
      </c>
      <c r="H171" s="10">
        <f>IF(G171="","",WORKDAY.INTL(J171,G171-1,'Makineler'!$I$4,'Makineler'!$H$10:$H$40))</f>
        <v/>
      </c>
      <c r="I171" s="9">
        <f>IF(H171="","",IF(F171="","",IF(H171&gt;F171,"Termini kaçırıyor ("&amp;NETWORKDAYS.INTL(F171,H171,'Makineler'!$I$4,'Makineler'!$H$10:$H$40)-1&amp;" gün)",IF(NETWORKDAYS.INTL(H171,F171,'Makineler'!$I$4,'Makineler'!$H$10:$H$40)&lt;=3,"Sınırda","Yetişiyor"))))</f>
        <v/>
      </c>
      <c r="J171" s="10">
        <f>IF(G171="","",MAX(IF(E171="",TODAY(),E171),IFERROR(WORKDAY.INTL(_xlfn.MAXIFS($H$4:H170,$C$4:C170,C171),1,'Makineler'!$I$4,'Makineler'!$H$10:$H$40),0)))</f>
        <v/>
      </c>
    </row>
    <row r="172">
      <c r="E172" s="8" t="n"/>
      <c r="F172" s="8" t="n"/>
      <c r="G172" s="9">
        <f>IF(OR(C172="",D172=""),"",IF(IFERROR(VLOOKUP(C172,'Makineler'!A:C,3,FALSE),0)=0,"",ROUNDUP(D172/IFERROR(VLOOKUP(C172,'Makineler'!A:C,3,FALSE),0),0)))</f>
        <v/>
      </c>
      <c r="H172" s="10">
        <f>IF(G172="","",WORKDAY.INTL(J172,G172-1,'Makineler'!$I$4,'Makineler'!$H$10:$H$40))</f>
        <v/>
      </c>
      <c r="I172" s="9">
        <f>IF(H172="","",IF(F172="","",IF(H172&gt;F172,"Termini kaçırıyor ("&amp;NETWORKDAYS.INTL(F172,H172,'Makineler'!$I$4,'Makineler'!$H$10:$H$40)-1&amp;" gün)",IF(NETWORKDAYS.INTL(H172,F172,'Makineler'!$I$4,'Makineler'!$H$10:$H$40)&lt;=3,"Sınırda","Yetişiyor"))))</f>
        <v/>
      </c>
      <c r="J172" s="10">
        <f>IF(G172="","",MAX(IF(E172="",TODAY(),E172),IFERROR(WORKDAY.INTL(_xlfn.MAXIFS($H$4:H171,$C$4:C171,C172),1,'Makineler'!$I$4,'Makineler'!$H$10:$H$40),0)))</f>
        <v/>
      </c>
    </row>
    <row r="173">
      <c r="E173" s="8" t="n"/>
      <c r="F173" s="8" t="n"/>
      <c r="G173" s="9">
        <f>IF(OR(C173="",D173=""),"",IF(IFERROR(VLOOKUP(C173,'Makineler'!A:C,3,FALSE),0)=0,"",ROUNDUP(D173/IFERROR(VLOOKUP(C173,'Makineler'!A:C,3,FALSE),0),0)))</f>
        <v/>
      </c>
      <c r="H173" s="10">
        <f>IF(G173="","",WORKDAY.INTL(J173,G173-1,'Makineler'!$I$4,'Makineler'!$H$10:$H$40))</f>
        <v/>
      </c>
      <c r="I173" s="9">
        <f>IF(H173="","",IF(F173="","",IF(H173&gt;F173,"Termini kaçırıyor ("&amp;NETWORKDAYS.INTL(F173,H173,'Makineler'!$I$4,'Makineler'!$H$10:$H$40)-1&amp;" gün)",IF(NETWORKDAYS.INTL(H173,F173,'Makineler'!$I$4,'Makineler'!$H$10:$H$40)&lt;=3,"Sınırda","Yetişiyor"))))</f>
        <v/>
      </c>
      <c r="J173" s="10">
        <f>IF(G173="","",MAX(IF(E173="",TODAY(),E173),IFERROR(WORKDAY.INTL(_xlfn.MAXIFS($H$4:H172,$C$4:C172,C173),1,'Makineler'!$I$4,'Makineler'!$H$10:$H$40),0)))</f>
        <v/>
      </c>
    </row>
    <row r="174">
      <c r="E174" s="8" t="n"/>
      <c r="F174" s="8" t="n"/>
      <c r="G174" s="9">
        <f>IF(OR(C174="",D174=""),"",IF(IFERROR(VLOOKUP(C174,'Makineler'!A:C,3,FALSE),0)=0,"",ROUNDUP(D174/IFERROR(VLOOKUP(C174,'Makineler'!A:C,3,FALSE),0),0)))</f>
        <v/>
      </c>
      <c r="H174" s="10">
        <f>IF(G174="","",WORKDAY.INTL(J174,G174-1,'Makineler'!$I$4,'Makineler'!$H$10:$H$40))</f>
        <v/>
      </c>
      <c r="I174" s="9">
        <f>IF(H174="","",IF(F174="","",IF(H174&gt;F174,"Termini kaçırıyor ("&amp;NETWORKDAYS.INTL(F174,H174,'Makineler'!$I$4,'Makineler'!$H$10:$H$40)-1&amp;" gün)",IF(NETWORKDAYS.INTL(H174,F174,'Makineler'!$I$4,'Makineler'!$H$10:$H$40)&lt;=3,"Sınırda","Yetişiyor"))))</f>
        <v/>
      </c>
      <c r="J174" s="10">
        <f>IF(G174="","",MAX(IF(E174="",TODAY(),E174),IFERROR(WORKDAY.INTL(_xlfn.MAXIFS($H$4:H173,$C$4:C173,C174),1,'Makineler'!$I$4,'Makineler'!$H$10:$H$40),0)))</f>
        <v/>
      </c>
    </row>
    <row r="175">
      <c r="E175" s="8" t="n"/>
      <c r="F175" s="8" t="n"/>
      <c r="G175" s="9">
        <f>IF(OR(C175="",D175=""),"",IF(IFERROR(VLOOKUP(C175,'Makineler'!A:C,3,FALSE),0)=0,"",ROUNDUP(D175/IFERROR(VLOOKUP(C175,'Makineler'!A:C,3,FALSE),0),0)))</f>
        <v/>
      </c>
      <c r="H175" s="10">
        <f>IF(G175="","",WORKDAY.INTL(J175,G175-1,'Makineler'!$I$4,'Makineler'!$H$10:$H$40))</f>
        <v/>
      </c>
      <c r="I175" s="9">
        <f>IF(H175="","",IF(F175="","",IF(H175&gt;F175,"Termini kaçırıyor ("&amp;NETWORKDAYS.INTL(F175,H175,'Makineler'!$I$4,'Makineler'!$H$10:$H$40)-1&amp;" gün)",IF(NETWORKDAYS.INTL(H175,F175,'Makineler'!$I$4,'Makineler'!$H$10:$H$40)&lt;=3,"Sınırda","Yetişiyor"))))</f>
        <v/>
      </c>
      <c r="J175" s="10">
        <f>IF(G175="","",MAX(IF(E175="",TODAY(),E175),IFERROR(WORKDAY.INTL(_xlfn.MAXIFS($H$4:H174,$C$4:C174,C175),1,'Makineler'!$I$4,'Makineler'!$H$10:$H$40),0)))</f>
        <v/>
      </c>
    </row>
    <row r="176">
      <c r="E176" s="8" t="n"/>
      <c r="F176" s="8" t="n"/>
      <c r="G176" s="9">
        <f>IF(OR(C176="",D176=""),"",IF(IFERROR(VLOOKUP(C176,'Makineler'!A:C,3,FALSE),0)=0,"",ROUNDUP(D176/IFERROR(VLOOKUP(C176,'Makineler'!A:C,3,FALSE),0),0)))</f>
        <v/>
      </c>
      <c r="H176" s="10">
        <f>IF(G176="","",WORKDAY.INTL(J176,G176-1,'Makineler'!$I$4,'Makineler'!$H$10:$H$40))</f>
        <v/>
      </c>
      <c r="I176" s="9">
        <f>IF(H176="","",IF(F176="","",IF(H176&gt;F176,"Termini kaçırıyor ("&amp;NETWORKDAYS.INTL(F176,H176,'Makineler'!$I$4,'Makineler'!$H$10:$H$40)-1&amp;" gün)",IF(NETWORKDAYS.INTL(H176,F176,'Makineler'!$I$4,'Makineler'!$H$10:$H$40)&lt;=3,"Sınırda","Yetişiyor"))))</f>
        <v/>
      </c>
      <c r="J176" s="10">
        <f>IF(G176="","",MAX(IF(E176="",TODAY(),E176),IFERROR(WORKDAY.INTL(_xlfn.MAXIFS($H$4:H175,$C$4:C175,C176),1,'Makineler'!$I$4,'Makineler'!$H$10:$H$40),0)))</f>
        <v/>
      </c>
    </row>
    <row r="177">
      <c r="E177" s="8" t="n"/>
      <c r="F177" s="8" t="n"/>
      <c r="G177" s="9">
        <f>IF(OR(C177="",D177=""),"",IF(IFERROR(VLOOKUP(C177,'Makineler'!A:C,3,FALSE),0)=0,"",ROUNDUP(D177/IFERROR(VLOOKUP(C177,'Makineler'!A:C,3,FALSE),0),0)))</f>
        <v/>
      </c>
      <c r="H177" s="10">
        <f>IF(G177="","",WORKDAY.INTL(J177,G177-1,'Makineler'!$I$4,'Makineler'!$H$10:$H$40))</f>
        <v/>
      </c>
      <c r="I177" s="9">
        <f>IF(H177="","",IF(F177="","",IF(H177&gt;F177,"Termini kaçırıyor ("&amp;NETWORKDAYS.INTL(F177,H177,'Makineler'!$I$4,'Makineler'!$H$10:$H$40)-1&amp;" gün)",IF(NETWORKDAYS.INTL(H177,F177,'Makineler'!$I$4,'Makineler'!$H$10:$H$40)&lt;=3,"Sınırda","Yetişiyor"))))</f>
        <v/>
      </c>
      <c r="J177" s="10">
        <f>IF(G177="","",MAX(IF(E177="",TODAY(),E177),IFERROR(WORKDAY.INTL(_xlfn.MAXIFS($H$4:H176,$C$4:C176,C177),1,'Makineler'!$I$4,'Makineler'!$H$10:$H$40),0)))</f>
        <v/>
      </c>
    </row>
    <row r="178">
      <c r="E178" s="8" t="n"/>
      <c r="F178" s="8" t="n"/>
      <c r="G178" s="9">
        <f>IF(OR(C178="",D178=""),"",IF(IFERROR(VLOOKUP(C178,'Makineler'!A:C,3,FALSE),0)=0,"",ROUNDUP(D178/IFERROR(VLOOKUP(C178,'Makineler'!A:C,3,FALSE),0),0)))</f>
        <v/>
      </c>
      <c r="H178" s="10">
        <f>IF(G178="","",WORKDAY.INTL(J178,G178-1,'Makineler'!$I$4,'Makineler'!$H$10:$H$40))</f>
        <v/>
      </c>
      <c r="I178" s="9">
        <f>IF(H178="","",IF(F178="","",IF(H178&gt;F178,"Termini kaçırıyor ("&amp;NETWORKDAYS.INTL(F178,H178,'Makineler'!$I$4,'Makineler'!$H$10:$H$40)-1&amp;" gün)",IF(NETWORKDAYS.INTL(H178,F178,'Makineler'!$I$4,'Makineler'!$H$10:$H$40)&lt;=3,"Sınırda","Yetişiyor"))))</f>
        <v/>
      </c>
      <c r="J178" s="10">
        <f>IF(G178="","",MAX(IF(E178="",TODAY(),E178),IFERROR(WORKDAY.INTL(_xlfn.MAXIFS($H$4:H177,$C$4:C177,C178),1,'Makineler'!$I$4,'Makineler'!$H$10:$H$40),0)))</f>
        <v/>
      </c>
    </row>
    <row r="179">
      <c r="E179" s="8" t="n"/>
      <c r="F179" s="8" t="n"/>
      <c r="G179" s="9">
        <f>IF(OR(C179="",D179=""),"",IF(IFERROR(VLOOKUP(C179,'Makineler'!A:C,3,FALSE),0)=0,"",ROUNDUP(D179/IFERROR(VLOOKUP(C179,'Makineler'!A:C,3,FALSE),0),0)))</f>
        <v/>
      </c>
      <c r="H179" s="10">
        <f>IF(G179="","",WORKDAY.INTL(J179,G179-1,'Makineler'!$I$4,'Makineler'!$H$10:$H$40))</f>
        <v/>
      </c>
      <c r="I179" s="9">
        <f>IF(H179="","",IF(F179="","",IF(H179&gt;F179,"Termini kaçırıyor ("&amp;NETWORKDAYS.INTL(F179,H179,'Makineler'!$I$4,'Makineler'!$H$10:$H$40)-1&amp;" gün)",IF(NETWORKDAYS.INTL(H179,F179,'Makineler'!$I$4,'Makineler'!$H$10:$H$40)&lt;=3,"Sınırda","Yetişiyor"))))</f>
        <v/>
      </c>
      <c r="J179" s="10">
        <f>IF(G179="","",MAX(IF(E179="",TODAY(),E179),IFERROR(WORKDAY.INTL(_xlfn.MAXIFS($H$4:H178,$C$4:C178,C179),1,'Makineler'!$I$4,'Makineler'!$H$10:$H$40),0)))</f>
        <v/>
      </c>
    </row>
    <row r="180">
      <c r="E180" s="8" t="n"/>
      <c r="F180" s="8" t="n"/>
      <c r="G180" s="9">
        <f>IF(OR(C180="",D180=""),"",IF(IFERROR(VLOOKUP(C180,'Makineler'!A:C,3,FALSE),0)=0,"",ROUNDUP(D180/IFERROR(VLOOKUP(C180,'Makineler'!A:C,3,FALSE),0),0)))</f>
        <v/>
      </c>
      <c r="H180" s="10">
        <f>IF(G180="","",WORKDAY.INTL(J180,G180-1,'Makineler'!$I$4,'Makineler'!$H$10:$H$40))</f>
        <v/>
      </c>
      <c r="I180" s="9">
        <f>IF(H180="","",IF(F180="","",IF(H180&gt;F180,"Termini kaçırıyor ("&amp;NETWORKDAYS.INTL(F180,H180,'Makineler'!$I$4,'Makineler'!$H$10:$H$40)-1&amp;" gün)",IF(NETWORKDAYS.INTL(H180,F180,'Makineler'!$I$4,'Makineler'!$H$10:$H$40)&lt;=3,"Sınırda","Yetişiyor"))))</f>
        <v/>
      </c>
      <c r="J180" s="10">
        <f>IF(G180="","",MAX(IF(E180="",TODAY(),E180),IFERROR(WORKDAY.INTL(_xlfn.MAXIFS($H$4:H179,$C$4:C179,C180),1,'Makineler'!$I$4,'Makineler'!$H$10:$H$40),0)))</f>
        <v/>
      </c>
    </row>
    <row r="181">
      <c r="E181" s="8" t="n"/>
      <c r="F181" s="8" t="n"/>
      <c r="G181" s="9">
        <f>IF(OR(C181="",D181=""),"",IF(IFERROR(VLOOKUP(C181,'Makineler'!A:C,3,FALSE),0)=0,"",ROUNDUP(D181/IFERROR(VLOOKUP(C181,'Makineler'!A:C,3,FALSE),0),0)))</f>
        <v/>
      </c>
      <c r="H181" s="10">
        <f>IF(G181="","",WORKDAY.INTL(J181,G181-1,'Makineler'!$I$4,'Makineler'!$H$10:$H$40))</f>
        <v/>
      </c>
      <c r="I181" s="9">
        <f>IF(H181="","",IF(F181="","",IF(H181&gt;F181,"Termini kaçırıyor ("&amp;NETWORKDAYS.INTL(F181,H181,'Makineler'!$I$4,'Makineler'!$H$10:$H$40)-1&amp;" gün)",IF(NETWORKDAYS.INTL(H181,F181,'Makineler'!$I$4,'Makineler'!$H$10:$H$40)&lt;=3,"Sınırda","Yetişiyor"))))</f>
        <v/>
      </c>
      <c r="J181" s="10">
        <f>IF(G181="","",MAX(IF(E181="",TODAY(),E181),IFERROR(WORKDAY.INTL(_xlfn.MAXIFS($H$4:H180,$C$4:C180,C181),1,'Makineler'!$I$4,'Makineler'!$H$10:$H$40),0)))</f>
        <v/>
      </c>
    </row>
    <row r="182">
      <c r="E182" s="8" t="n"/>
      <c r="F182" s="8" t="n"/>
      <c r="G182" s="9">
        <f>IF(OR(C182="",D182=""),"",IF(IFERROR(VLOOKUP(C182,'Makineler'!A:C,3,FALSE),0)=0,"",ROUNDUP(D182/IFERROR(VLOOKUP(C182,'Makineler'!A:C,3,FALSE),0),0)))</f>
        <v/>
      </c>
      <c r="H182" s="10">
        <f>IF(G182="","",WORKDAY.INTL(J182,G182-1,'Makineler'!$I$4,'Makineler'!$H$10:$H$40))</f>
        <v/>
      </c>
      <c r="I182" s="9">
        <f>IF(H182="","",IF(F182="","",IF(H182&gt;F182,"Termini kaçırıyor ("&amp;NETWORKDAYS.INTL(F182,H182,'Makineler'!$I$4,'Makineler'!$H$10:$H$40)-1&amp;" gün)",IF(NETWORKDAYS.INTL(H182,F182,'Makineler'!$I$4,'Makineler'!$H$10:$H$40)&lt;=3,"Sınırda","Yetişiyor"))))</f>
        <v/>
      </c>
      <c r="J182" s="10">
        <f>IF(G182="","",MAX(IF(E182="",TODAY(),E182),IFERROR(WORKDAY.INTL(_xlfn.MAXIFS($H$4:H181,$C$4:C181,C182),1,'Makineler'!$I$4,'Makineler'!$H$10:$H$40),0)))</f>
        <v/>
      </c>
    </row>
    <row r="183">
      <c r="E183" s="8" t="n"/>
      <c r="F183" s="8" t="n"/>
      <c r="G183" s="9">
        <f>IF(OR(C183="",D183=""),"",IF(IFERROR(VLOOKUP(C183,'Makineler'!A:C,3,FALSE),0)=0,"",ROUNDUP(D183/IFERROR(VLOOKUP(C183,'Makineler'!A:C,3,FALSE),0),0)))</f>
        <v/>
      </c>
      <c r="H183" s="10">
        <f>IF(G183="","",WORKDAY.INTL(J183,G183-1,'Makineler'!$I$4,'Makineler'!$H$10:$H$40))</f>
        <v/>
      </c>
      <c r="I183" s="9">
        <f>IF(H183="","",IF(F183="","",IF(H183&gt;F183,"Termini kaçırıyor ("&amp;NETWORKDAYS.INTL(F183,H183,'Makineler'!$I$4,'Makineler'!$H$10:$H$40)-1&amp;" gün)",IF(NETWORKDAYS.INTL(H183,F183,'Makineler'!$I$4,'Makineler'!$H$10:$H$40)&lt;=3,"Sınırda","Yetişiyor"))))</f>
        <v/>
      </c>
      <c r="J183" s="10">
        <f>IF(G183="","",MAX(IF(E183="",TODAY(),E183),IFERROR(WORKDAY.INTL(_xlfn.MAXIFS($H$4:H182,$C$4:C182,C183),1,'Makineler'!$I$4,'Makineler'!$H$10:$H$40),0)))</f>
        <v/>
      </c>
    </row>
    <row r="184">
      <c r="E184" s="8" t="n"/>
      <c r="F184" s="8" t="n"/>
      <c r="G184" s="9">
        <f>IF(OR(C184="",D184=""),"",IF(IFERROR(VLOOKUP(C184,'Makineler'!A:C,3,FALSE),0)=0,"",ROUNDUP(D184/IFERROR(VLOOKUP(C184,'Makineler'!A:C,3,FALSE),0),0)))</f>
        <v/>
      </c>
      <c r="H184" s="10">
        <f>IF(G184="","",WORKDAY.INTL(J184,G184-1,'Makineler'!$I$4,'Makineler'!$H$10:$H$40))</f>
        <v/>
      </c>
      <c r="I184" s="9">
        <f>IF(H184="","",IF(F184="","",IF(H184&gt;F184,"Termini kaçırıyor ("&amp;NETWORKDAYS.INTL(F184,H184,'Makineler'!$I$4,'Makineler'!$H$10:$H$40)-1&amp;" gün)",IF(NETWORKDAYS.INTL(H184,F184,'Makineler'!$I$4,'Makineler'!$H$10:$H$40)&lt;=3,"Sınırda","Yetişiyor"))))</f>
        <v/>
      </c>
      <c r="J184" s="10">
        <f>IF(G184="","",MAX(IF(E184="",TODAY(),E184),IFERROR(WORKDAY.INTL(_xlfn.MAXIFS($H$4:H183,$C$4:C183,C184),1,'Makineler'!$I$4,'Makineler'!$H$10:$H$40),0)))</f>
        <v/>
      </c>
    </row>
    <row r="185">
      <c r="E185" s="8" t="n"/>
      <c r="F185" s="8" t="n"/>
      <c r="G185" s="9">
        <f>IF(OR(C185="",D185=""),"",IF(IFERROR(VLOOKUP(C185,'Makineler'!A:C,3,FALSE),0)=0,"",ROUNDUP(D185/IFERROR(VLOOKUP(C185,'Makineler'!A:C,3,FALSE),0),0)))</f>
        <v/>
      </c>
      <c r="H185" s="10">
        <f>IF(G185="","",WORKDAY.INTL(J185,G185-1,'Makineler'!$I$4,'Makineler'!$H$10:$H$40))</f>
        <v/>
      </c>
      <c r="I185" s="9">
        <f>IF(H185="","",IF(F185="","",IF(H185&gt;F185,"Termini kaçırıyor ("&amp;NETWORKDAYS.INTL(F185,H185,'Makineler'!$I$4,'Makineler'!$H$10:$H$40)-1&amp;" gün)",IF(NETWORKDAYS.INTL(H185,F185,'Makineler'!$I$4,'Makineler'!$H$10:$H$40)&lt;=3,"Sınırda","Yetişiyor"))))</f>
        <v/>
      </c>
      <c r="J185" s="10">
        <f>IF(G185="","",MAX(IF(E185="",TODAY(),E185),IFERROR(WORKDAY.INTL(_xlfn.MAXIFS($H$4:H184,$C$4:C184,C185),1,'Makineler'!$I$4,'Makineler'!$H$10:$H$40),0)))</f>
        <v/>
      </c>
    </row>
    <row r="186">
      <c r="E186" s="8" t="n"/>
      <c r="F186" s="8" t="n"/>
      <c r="G186" s="9">
        <f>IF(OR(C186="",D186=""),"",IF(IFERROR(VLOOKUP(C186,'Makineler'!A:C,3,FALSE),0)=0,"",ROUNDUP(D186/IFERROR(VLOOKUP(C186,'Makineler'!A:C,3,FALSE),0),0)))</f>
        <v/>
      </c>
      <c r="H186" s="10">
        <f>IF(G186="","",WORKDAY.INTL(J186,G186-1,'Makineler'!$I$4,'Makineler'!$H$10:$H$40))</f>
        <v/>
      </c>
      <c r="I186" s="9">
        <f>IF(H186="","",IF(F186="","",IF(H186&gt;F186,"Termini kaçırıyor ("&amp;NETWORKDAYS.INTL(F186,H186,'Makineler'!$I$4,'Makineler'!$H$10:$H$40)-1&amp;" gün)",IF(NETWORKDAYS.INTL(H186,F186,'Makineler'!$I$4,'Makineler'!$H$10:$H$40)&lt;=3,"Sınırda","Yetişiyor"))))</f>
        <v/>
      </c>
      <c r="J186" s="10">
        <f>IF(G186="","",MAX(IF(E186="",TODAY(),E186),IFERROR(WORKDAY.INTL(_xlfn.MAXIFS($H$4:H185,$C$4:C185,C186),1,'Makineler'!$I$4,'Makineler'!$H$10:$H$40),0)))</f>
        <v/>
      </c>
    </row>
    <row r="187">
      <c r="E187" s="8" t="n"/>
      <c r="F187" s="8" t="n"/>
      <c r="G187" s="9">
        <f>IF(OR(C187="",D187=""),"",IF(IFERROR(VLOOKUP(C187,'Makineler'!A:C,3,FALSE),0)=0,"",ROUNDUP(D187/IFERROR(VLOOKUP(C187,'Makineler'!A:C,3,FALSE),0),0)))</f>
        <v/>
      </c>
      <c r="H187" s="10">
        <f>IF(G187="","",WORKDAY.INTL(J187,G187-1,'Makineler'!$I$4,'Makineler'!$H$10:$H$40))</f>
        <v/>
      </c>
      <c r="I187" s="9">
        <f>IF(H187="","",IF(F187="","",IF(H187&gt;F187,"Termini kaçırıyor ("&amp;NETWORKDAYS.INTL(F187,H187,'Makineler'!$I$4,'Makineler'!$H$10:$H$40)-1&amp;" gün)",IF(NETWORKDAYS.INTL(H187,F187,'Makineler'!$I$4,'Makineler'!$H$10:$H$40)&lt;=3,"Sınırda","Yetişiyor"))))</f>
        <v/>
      </c>
      <c r="J187" s="10">
        <f>IF(G187="","",MAX(IF(E187="",TODAY(),E187),IFERROR(WORKDAY.INTL(_xlfn.MAXIFS($H$4:H186,$C$4:C186,C187),1,'Makineler'!$I$4,'Makineler'!$H$10:$H$40),0)))</f>
        <v/>
      </c>
    </row>
    <row r="188">
      <c r="E188" s="8" t="n"/>
      <c r="F188" s="8" t="n"/>
      <c r="G188" s="9">
        <f>IF(OR(C188="",D188=""),"",IF(IFERROR(VLOOKUP(C188,'Makineler'!A:C,3,FALSE),0)=0,"",ROUNDUP(D188/IFERROR(VLOOKUP(C188,'Makineler'!A:C,3,FALSE),0),0)))</f>
        <v/>
      </c>
      <c r="H188" s="10">
        <f>IF(G188="","",WORKDAY.INTL(J188,G188-1,'Makineler'!$I$4,'Makineler'!$H$10:$H$40))</f>
        <v/>
      </c>
      <c r="I188" s="9">
        <f>IF(H188="","",IF(F188="","",IF(H188&gt;F188,"Termini kaçırıyor ("&amp;NETWORKDAYS.INTL(F188,H188,'Makineler'!$I$4,'Makineler'!$H$10:$H$40)-1&amp;" gün)",IF(NETWORKDAYS.INTL(H188,F188,'Makineler'!$I$4,'Makineler'!$H$10:$H$40)&lt;=3,"Sınırda","Yetişiyor"))))</f>
        <v/>
      </c>
      <c r="J188" s="10">
        <f>IF(G188="","",MAX(IF(E188="",TODAY(),E188),IFERROR(WORKDAY.INTL(_xlfn.MAXIFS($H$4:H187,$C$4:C187,C188),1,'Makineler'!$I$4,'Makineler'!$H$10:$H$40),0)))</f>
        <v/>
      </c>
    </row>
    <row r="189">
      <c r="E189" s="8" t="n"/>
      <c r="F189" s="8" t="n"/>
      <c r="G189" s="9">
        <f>IF(OR(C189="",D189=""),"",IF(IFERROR(VLOOKUP(C189,'Makineler'!A:C,3,FALSE),0)=0,"",ROUNDUP(D189/IFERROR(VLOOKUP(C189,'Makineler'!A:C,3,FALSE),0),0)))</f>
        <v/>
      </c>
      <c r="H189" s="10">
        <f>IF(G189="","",WORKDAY.INTL(J189,G189-1,'Makineler'!$I$4,'Makineler'!$H$10:$H$40))</f>
        <v/>
      </c>
      <c r="I189" s="9">
        <f>IF(H189="","",IF(F189="","",IF(H189&gt;F189,"Termini kaçırıyor ("&amp;NETWORKDAYS.INTL(F189,H189,'Makineler'!$I$4,'Makineler'!$H$10:$H$40)-1&amp;" gün)",IF(NETWORKDAYS.INTL(H189,F189,'Makineler'!$I$4,'Makineler'!$H$10:$H$40)&lt;=3,"Sınırda","Yetişiyor"))))</f>
        <v/>
      </c>
      <c r="J189" s="10">
        <f>IF(G189="","",MAX(IF(E189="",TODAY(),E189),IFERROR(WORKDAY.INTL(_xlfn.MAXIFS($H$4:H188,$C$4:C188,C189),1,'Makineler'!$I$4,'Makineler'!$H$10:$H$40),0)))</f>
        <v/>
      </c>
    </row>
    <row r="190">
      <c r="E190" s="8" t="n"/>
      <c r="F190" s="8" t="n"/>
      <c r="G190" s="9">
        <f>IF(OR(C190="",D190=""),"",IF(IFERROR(VLOOKUP(C190,'Makineler'!A:C,3,FALSE),0)=0,"",ROUNDUP(D190/IFERROR(VLOOKUP(C190,'Makineler'!A:C,3,FALSE),0),0)))</f>
        <v/>
      </c>
      <c r="H190" s="10">
        <f>IF(G190="","",WORKDAY.INTL(J190,G190-1,'Makineler'!$I$4,'Makineler'!$H$10:$H$40))</f>
        <v/>
      </c>
      <c r="I190" s="9">
        <f>IF(H190="","",IF(F190="","",IF(H190&gt;F190,"Termini kaçırıyor ("&amp;NETWORKDAYS.INTL(F190,H190,'Makineler'!$I$4,'Makineler'!$H$10:$H$40)-1&amp;" gün)",IF(NETWORKDAYS.INTL(H190,F190,'Makineler'!$I$4,'Makineler'!$H$10:$H$40)&lt;=3,"Sınırda","Yetişiyor"))))</f>
        <v/>
      </c>
      <c r="J190" s="10">
        <f>IF(G190="","",MAX(IF(E190="",TODAY(),E190),IFERROR(WORKDAY.INTL(_xlfn.MAXIFS($H$4:H189,$C$4:C189,C190),1,'Makineler'!$I$4,'Makineler'!$H$10:$H$40),0)))</f>
        <v/>
      </c>
    </row>
    <row r="191">
      <c r="E191" s="8" t="n"/>
      <c r="F191" s="8" t="n"/>
      <c r="G191" s="9">
        <f>IF(OR(C191="",D191=""),"",IF(IFERROR(VLOOKUP(C191,'Makineler'!A:C,3,FALSE),0)=0,"",ROUNDUP(D191/IFERROR(VLOOKUP(C191,'Makineler'!A:C,3,FALSE),0),0)))</f>
        <v/>
      </c>
      <c r="H191" s="10">
        <f>IF(G191="","",WORKDAY.INTL(J191,G191-1,'Makineler'!$I$4,'Makineler'!$H$10:$H$40))</f>
        <v/>
      </c>
      <c r="I191" s="9">
        <f>IF(H191="","",IF(F191="","",IF(H191&gt;F191,"Termini kaçırıyor ("&amp;NETWORKDAYS.INTL(F191,H191,'Makineler'!$I$4,'Makineler'!$H$10:$H$40)-1&amp;" gün)",IF(NETWORKDAYS.INTL(H191,F191,'Makineler'!$I$4,'Makineler'!$H$10:$H$40)&lt;=3,"Sınırda","Yetişiyor"))))</f>
        <v/>
      </c>
      <c r="J191" s="10">
        <f>IF(G191="","",MAX(IF(E191="",TODAY(),E191),IFERROR(WORKDAY.INTL(_xlfn.MAXIFS($H$4:H190,$C$4:C190,C191),1,'Makineler'!$I$4,'Makineler'!$H$10:$H$40),0)))</f>
        <v/>
      </c>
    </row>
    <row r="192">
      <c r="E192" s="8" t="n"/>
      <c r="F192" s="8" t="n"/>
      <c r="G192" s="9">
        <f>IF(OR(C192="",D192=""),"",IF(IFERROR(VLOOKUP(C192,'Makineler'!A:C,3,FALSE),0)=0,"",ROUNDUP(D192/IFERROR(VLOOKUP(C192,'Makineler'!A:C,3,FALSE),0),0)))</f>
        <v/>
      </c>
      <c r="H192" s="10">
        <f>IF(G192="","",WORKDAY.INTL(J192,G192-1,'Makineler'!$I$4,'Makineler'!$H$10:$H$40))</f>
        <v/>
      </c>
      <c r="I192" s="9">
        <f>IF(H192="","",IF(F192="","",IF(H192&gt;F192,"Termini kaçırıyor ("&amp;NETWORKDAYS.INTL(F192,H192,'Makineler'!$I$4,'Makineler'!$H$10:$H$40)-1&amp;" gün)",IF(NETWORKDAYS.INTL(H192,F192,'Makineler'!$I$4,'Makineler'!$H$10:$H$40)&lt;=3,"Sınırda","Yetişiyor"))))</f>
        <v/>
      </c>
      <c r="J192" s="10">
        <f>IF(G192="","",MAX(IF(E192="",TODAY(),E192),IFERROR(WORKDAY.INTL(_xlfn.MAXIFS($H$4:H191,$C$4:C191,C192),1,'Makineler'!$I$4,'Makineler'!$H$10:$H$40),0)))</f>
        <v/>
      </c>
    </row>
    <row r="193">
      <c r="E193" s="8" t="n"/>
      <c r="F193" s="8" t="n"/>
      <c r="G193" s="9">
        <f>IF(OR(C193="",D193=""),"",IF(IFERROR(VLOOKUP(C193,'Makineler'!A:C,3,FALSE),0)=0,"",ROUNDUP(D193/IFERROR(VLOOKUP(C193,'Makineler'!A:C,3,FALSE),0),0)))</f>
        <v/>
      </c>
      <c r="H193" s="10">
        <f>IF(G193="","",WORKDAY.INTL(J193,G193-1,'Makineler'!$I$4,'Makineler'!$H$10:$H$40))</f>
        <v/>
      </c>
      <c r="I193" s="9">
        <f>IF(H193="","",IF(F193="","",IF(H193&gt;F193,"Termini kaçırıyor ("&amp;NETWORKDAYS.INTL(F193,H193,'Makineler'!$I$4,'Makineler'!$H$10:$H$40)-1&amp;" gün)",IF(NETWORKDAYS.INTL(H193,F193,'Makineler'!$I$4,'Makineler'!$H$10:$H$40)&lt;=3,"Sınırda","Yetişiyor"))))</f>
        <v/>
      </c>
      <c r="J193" s="10">
        <f>IF(G193="","",MAX(IF(E193="",TODAY(),E193),IFERROR(WORKDAY.INTL(_xlfn.MAXIFS($H$4:H192,$C$4:C192,C193),1,'Makineler'!$I$4,'Makineler'!$H$10:$H$40),0)))</f>
        <v/>
      </c>
    </row>
    <row r="194">
      <c r="E194" s="8" t="n"/>
      <c r="F194" s="8" t="n"/>
      <c r="G194" s="9">
        <f>IF(OR(C194="",D194=""),"",IF(IFERROR(VLOOKUP(C194,'Makineler'!A:C,3,FALSE),0)=0,"",ROUNDUP(D194/IFERROR(VLOOKUP(C194,'Makineler'!A:C,3,FALSE),0),0)))</f>
        <v/>
      </c>
      <c r="H194" s="10">
        <f>IF(G194="","",WORKDAY.INTL(J194,G194-1,'Makineler'!$I$4,'Makineler'!$H$10:$H$40))</f>
        <v/>
      </c>
      <c r="I194" s="9">
        <f>IF(H194="","",IF(F194="","",IF(H194&gt;F194,"Termini kaçırıyor ("&amp;NETWORKDAYS.INTL(F194,H194,'Makineler'!$I$4,'Makineler'!$H$10:$H$40)-1&amp;" gün)",IF(NETWORKDAYS.INTL(H194,F194,'Makineler'!$I$4,'Makineler'!$H$10:$H$40)&lt;=3,"Sınırda","Yetişiyor"))))</f>
        <v/>
      </c>
      <c r="J194" s="10">
        <f>IF(G194="","",MAX(IF(E194="",TODAY(),E194),IFERROR(WORKDAY.INTL(_xlfn.MAXIFS($H$4:H193,$C$4:C193,C194),1,'Makineler'!$I$4,'Makineler'!$H$10:$H$40),0)))</f>
        <v/>
      </c>
    </row>
    <row r="195">
      <c r="E195" s="8" t="n"/>
      <c r="F195" s="8" t="n"/>
      <c r="G195" s="9">
        <f>IF(OR(C195="",D195=""),"",IF(IFERROR(VLOOKUP(C195,'Makineler'!A:C,3,FALSE),0)=0,"",ROUNDUP(D195/IFERROR(VLOOKUP(C195,'Makineler'!A:C,3,FALSE),0),0)))</f>
        <v/>
      </c>
      <c r="H195" s="10">
        <f>IF(G195="","",WORKDAY.INTL(J195,G195-1,'Makineler'!$I$4,'Makineler'!$H$10:$H$40))</f>
        <v/>
      </c>
      <c r="I195" s="9">
        <f>IF(H195="","",IF(F195="","",IF(H195&gt;F195,"Termini kaçırıyor ("&amp;NETWORKDAYS.INTL(F195,H195,'Makineler'!$I$4,'Makineler'!$H$10:$H$40)-1&amp;" gün)",IF(NETWORKDAYS.INTL(H195,F195,'Makineler'!$I$4,'Makineler'!$H$10:$H$40)&lt;=3,"Sınırda","Yetişiyor"))))</f>
        <v/>
      </c>
      <c r="J195" s="10">
        <f>IF(G195="","",MAX(IF(E195="",TODAY(),E195),IFERROR(WORKDAY.INTL(_xlfn.MAXIFS($H$4:H194,$C$4:C194,C195),1,'Makineler'!$I$4,'Makineler'!$H$10:$H$40),0)))</f>
        <v/>
      </c>
    </row>
    <row r="196">
      <c r="E196" s="8" t="n"/>
      <c r="F196" s="8" t="n"/>
      <c r="G196" s="9">
        <f>IF(OR(C196="",D196=""),"",IF(IFERROR(VLOOKUP(C196,'Makineler'!A:C,3,FALSE),0)=0,"",ROUNDUP(D196/IFERROR(VLOOKUP(C196,'Makineler'!A:C,3,FALSE),0),0)))</f>
        <v/>
      </c>
      <c r="H196" s="10">
        <f>IF(G196="","",WORKDAY.INTL(J196,G196-1,'Makineler'!$I$4,'Makineler'!$H$10:$H$40))</f>
        <v/>
      </c>
      <c r="I196" s="9">
        <f>IF(H196="","",IF(F196="","",IF(H196&gt;F196,"Termini kaçırıyor ("&amp;NETWORKDAYS.INTL(F196,H196,'Makineler'!$I$4,'Makineler'!$H$10:$H$40)-1&amp;" gün)",IF(NETWORKDAYS.INTL(H196,F196,'Makineler'!$I$4,'Makineler'!$H$10:$H$40)&lt;=3,"Sınırda","Yetişiyor"))))</f>
        <v/>
      </c>
      <c r="J196" s="10">
        <f>IF(G196="","",MAX(IF(E196="",TODAY(),E196),IFERROR(WORKDAY.INTL(_xlfn.MAXIFS($H$4:H195,$C$4:C195,C196),1,'Makineler'!$I$4,'Makineler'!$H$10:$H$40),0)))</f>
        <v/>
      </c>
    </row>
    <row r="197">
      <c r="E197" s="8" t="n"/>
      <c r="F197" s="8" t="n"/>
      <c r="G197" s="9">
        <f>IF(OR(C197="",D197=""),"",IF(IFERROR(VLOOKUP(C197,'Makineler'!A:C,3,FALSE),0)=0,"",ROUNDUP(D197/IFERROR(VLOOKUP(C197,'Makineler'!A:C,3,FALSE),0),0)))</f>
        <v/>
      </c>
      <c r="H197" s="10">
        <f>IF(G197="","",WORKDAY.INTL(J197,G197-1,'Makineler'!$I$4,'Makineler'!$H$10:$H$40))</f>
        <v/>
      </c>
      <c r="I197" s="9">
        <f>IF(H197="","",IF(F197="","",IF(H197&gt;F197,"Termini kaçırıyor ("&amp;NETWORKDAYS.INTL(F197,H197,'Makineler'!$I$4,'Makineler'!$H$10:$H$40)-1&amp;" gün)",IF(NETWORKDAYS.INTL(H197,F197,'Makineler'!$I$4,'Makineler'!$H$10:$H$40)&lt;=3,"Sınırda","Yetişiyor"))))</f>
        <v/>
      </c>
      <c r="J197" s="10">
        <f>IF(G197="","",MAX(IF(E197="",TODAY(),E197),IFERROR(WORKDAY.INTL(_xlfn.MAXIFS($H$4:H196,$C$4:C196,C197),1,'Makineler'!$I$4,'Makineler'!$H$10:$H$40),0)))</f>
        <v/>
      </c>
    </row>
    <row r="198">
      <c r="E198" s="8" t="n"/>
      <c r="F198" s="8" t="n"/>
      <c r="G198" s="9">
        <f>IF(OR(C198="",D198=""),"",IF(IFERROR(VLOOKUP(C198,'Makineler'!A:C,3,FALSE),0)=0,"",ROUNDUP(D198/IFERROR(VLOOKUP(C198,'Makineler'!A:C,3,FALSE),0),0)))</f>
        <v/>
      </c>
      <c r="H198" s="10">
        <f>IF(G198="","",WORKDAY.INTL(J198,G198-1,'Makineler'!$I$4,'Makineler'!$H$10:$H$40))</f>
        <v/>
      </c>
      <c r="I198" s="9">
        <f>IF(H198="","",IF(F198="","",IF(H198&gt;F198,"Termini kaçırıyor ("&amp;NETWORKDAYS.INTL(F198,H198,'Makineler'!$I$4,'Makineler'!$H$10:$H$40)-1&amp;" gün)",IF(NETWORKDAYS.INTL(H198,F198,'Makineler'!$I$4,'Makineler'!$H$10:$H$40)&lt;=3,"Sınırda","Yetişiyor"))))</f>
        <v/>
      </c>
      <c r="J198" s="10">
        <f>IF(G198="","",MAX(IF(E198="",TODAY(),E198),IFERROR(WORKDAY.INTL(_xlfn.MAXIFS($H$4:H197,$C$4:C197,C198),1,'Makineler'!$I$4,'Makineler'!$H$10:$H$40),0)))</f>
        <v/>
      </c>
    </row>
    <row r="199">
      <c r="E199" s="8" t="n"/>
      <c r="F199" s="8" t="n"/>
      <c r="G199" s="9">
        <f>IF(OR(C199="",D199=""),"",IF(IFERROR(VLOOKUP(C199,'Makineler'!A:C,3,FALSE),0)=0,"",ROUNDUP(D199/IFERROR(VLOOKUP(C199,'Makineler'!A:C,3,FALSE),0),0)))</f>
        <v/>
      </c>
      <c r="H199" s="10">
        <f>IF(G199="","",WORKDAY.INTL(J199,G199-1,'Makineler'!$I$4,'Makineler'!$H$10:$H$40))</f>
        <v/>
      </c>
      <c r="I199" s="9">
        <f>IF(H199="","",IF(F199="","",IF(H199&gt;F199,"Termini kaçırıyor ("&amp;NETWORKDAYS.INTL(F199,H199,'Makineler'!$I$4,'Makineler'!$H$10:$H$40)-1&amp;" gün)",IF(NETWORKDAYS.INTL(H199,F199,'Makineler'!$I$4,'Makineler'!$H$10:$H$40)&lt;=3,"Sınırda","Yetişiyor"))))</f>
        <v/>
      </c>
      <c r="J199" s="10">
        <f>IF(G199="","",MAX(IF(E199="",TODAY(),E199),IFERROR(WORKDAY.INTL(_xlfn.MAXIFS($H$4:H198,$C$4:C198,C199),1,'Makineler'!$I$4,'Makineler'!$H$10:$H$40),0)))</f>
        <v/>
      </c>
    </row>
    <row r="200">
      <c r="E200" s="8" t="n"/>
      <c r="F200" s="8" t="n"/>
      <c r="G200" s="9">
        <f>IF(OR(C200="",D200=""),"",IF(IFERROR(VLOOKUP(C200,'Makineler'!A:C,3,FALSE),0)=0,"",ROUNDUP(D200/IFERROR(VLOOKUP(C200,'Makineler'!A:C,3,FALSE),0),0)))</f>
        <v/>
      </c>
      <c r="H200" s="10">
        <f>IF(G200="","",WORKDAY.INTL(J200,G200-1,'Makineler'!$I$4,'Makineler'!$H$10:$H$40))</f>
        <v/>
      </c>
      <c r="I200" s="9">
        <f>IF(H200="","",IF(F200="","",IF(H200&gt;F200,"Termini kaçırıyor ("&amp;NETWORKDAYS.INTL(F200,H200,'Makineler'!$I$4,'Makineler'!$H$10:$H$40)-1&amp;" gün)",IF(NETWORKDAYS.INTL(H200,F200,'Makineler'!$I$4,'Makineler'!$H$10:$H$40)&lt;=3,"Sınırda","Yetişiyor"))))</f>
        <v/>
      </c>
      <c r="J200" s="10">
        <f>IF(G200="","",MAX(IF(E200="",TODAY(),E200),IFERROR(WORKDAY.INTL(_xlfn.MAXIFS($H$4:H199,$C$4:C199,C200),1,'Makineler'!$I$4,'Makineler'!$H$10:$H$40),0)))</f>
        <v/>
      </c>
    </row>
    <row r="201">
      <c r="E201" s="8" t="n"/>
      <c r="F201" s="8" t="n"/>
      <c r="G201" s="9">
        <f>IF(OR(C201="",D201=""),"",IF(IFERROR(VLOOKUP(C201,'Makineler'!A:C,3,FALSE),0)=0,"",ROUNDUP(D201/IFERROR(VLOOKUP(C201,'Makineler'!A:C,3,FALSE),0),0)))</f>
        <v/>
      </c>
      <c r="H201" s="10">
        <f>IF(G201="","",WORKDAY.INTL(J201,G201-1,'Makineler'!$I$4,'Makineler'!$H$10:$H$40))</f>
        <v/>
      </c>
      <c r="I201" s="9">
        <f>IF(H201="","",IF(F201="","",IF(H201&gt;F201,"Termini kaçırıyor ("&amp;NETWORKDAYS.INTL(F201,H201,'Makineler'!$I$4,'Makineler'!$H$10:$H$40)-1&amp;" gün)",IF(NETWORKDAYS.INTL(H201,F201,'Makineler'!$I$4,'Makineler'!$H$10:$H$40)&lt;=3,"Sınırda","Yetişiyor"))))</f>
        <v/>
      </c>
      <c r="J201" s="10">
        <f>IF(G201="","",MAX(IF(E201="",TODAY(),E201),IFERROR(WORKDAY.INTL(_xlfn.MAXIFS($H$4:H200,$C$4:C200,C201),1,'Makineler'!$I$4,'Makineler'!$H$10:$H$40),0)))</f>
        <v/>
      </c>
    </row>
    <row r="202">
      <c r="E202" s="8" t="n"/>
      <c r="F202" s="8" t="n"/>
      <c r="G202" s="9">
        <f>IF(OR(C202="",D202=""),"",IF(IFERROR(VLOOKUP(C202,'Makineler'!A:C,3,FALSE),0)=0,"",ROUNDUP(D202/IFERROR(VLOOKUP(C202,'Makineler'!A:C,3,FALSE),0),0)))</f>
        <v/>
      </c>
      <c r="H202" s="10">
        <f>IF(G202="","",WORKDAY.INTL(J202,G202-1,'Makineler'!$I$4,'Makineler'!$H$10:$H$40))</f>
        <v/>
      </c>
      <c r="I202" s="9">
        <f>IF(H202="","",IF(F202="","",IF(H202&gt;F202,"Termini kaçırıyor ("&amp;NETWORKDAYS.INTL(F202,H202,'Makineler'!$I$4,'Makineler'!$H$10:$H$40)-1&amp;" gün)",IF(NETWORKDAYS.INTL(H202,F202,'Makineler'!$I$4,'Makineler'!$H$10:$H$40)&lt;=3,"Sınırda","Yetişiyor"))))</f>
        <v/>
      </c>
      <c r="J202" s="10">
        <f>IF(G202="","",MAX(IF(E202="",TODAY(),E202),IFERROR(WORKDAY.INTL(_xlfn.MAXIFS($H$4:H201,$C$4:C201,C202),1,'Makineler'!$I$4,'Makineler'!$H$10:$H$40),0)))</f>
        <v/>
      </c>
    </row>
    <row r="203">
      <c r="E203" s="8" t="n"/>
      <c r="F203" s="8" t="n"/>
      <c r="G203" s="9">
        <f>IF(OR(C203="",D203=""),"",IF(IFERROR(VLOOKUP(C203,'Makineler'!A:C,3,FALSE),0)=0,"",ROUNDUP(D203/IFERROR(VLOOKUP(C203,'Makineler'!A:C,3,FALSE),0),0)))</f>
        <v/>
      </c>
      <c r="H203" s="10">
        <f>IF(G203="","",WORKDAY.INTL(J203,G203-1,'Makineler'!$I$4,'Makineler'!$H$10:$H$40))</f>
        <v/>
      </c>
      <c r="I203" s="9">
        <f>IF(H203="","",IF(F203="","",IF(H203&gt;F203,"Termini kaçırıyor ("&amp;NETWORKDAYS.INTL(F203,H203,'Makineler'!$I$4,'Makineler'!$H$10:$H$40)-1&amp;" gün)",IF(NETWORKDAYS.INTL(H203,F203,'Makineler'!$I$4,'Makineler'!$H$10:$H$40)&lt;=3,"Sınırda","Yetişiyor"))))</f>
        <v/>
      </c>
      <c r="J203" s="10">
        <f>IF(G203="","",MAX(IF(E203="",TODAY(),E203),IFERROR(WORKDAY.INTL(_xlfn.MAXIFS($H$4:H202,$C$4:C202,C203),1,'Makineler'!$I$4,'Makineler'!$H$10:$H$40),0)))</f>
        <v/>
      </c>
    </row>
    <row r="204">
      <c r="E204" s="8" t="n"/>
      <c r="F204" s="8" t="n"/>
      <c r="G204" s="9">
        <f>IF(OR(C204="",D204=""),"",IF(IFERROR(VLOOKUP(C204,'Makineler'!A:C,3,FALSE),0)=0,"",ROUNDUP(D204/IFERROR(VLOOKUP(C204,'Makineler'!A:C,3,FALSE),0),0)))</f>
        <v/>
      </c>
      <c r="H204" s="10">
        <f>IF(G204="","",WORKDAY.INTL(J204,G204-1,'Makineler'!$I$4,'Makineler'!$H$10:$H$40))</f>
        <v/>
      </c>
      <c r="I204" s="9">
        <f>IF(H204="","",IF(F204="","",IF(H204&gt;F204,"Termini kaçırıyor ("&amp;NETWORKDAYS.INTL(F204,H204,'Makineler'!$I$4,'Makineler'!$H$10:$H$40)-1&amp;" gün)",IF(NETWORKDAYS.INTL(H204,F204,'Makineler'!$I$4,'Makineler'!$H$10:$H$40)&lt;=3,"Sınırda","Yetişiyor"))))</f>
        <v/>
      </c>
      <c r="J204" s="10">
        <f>IF(G204="","",MAX(IF(E204="",TODAY(),E204),IFERROR(WORKDAY.INTL(_xlfn.MAXIFS($H$4:H203,$C$4:C203,C204),1,'Makineler'!$I$4,'Makineler'!$H$10:$H$40),0)))</f>
        <v/>
      </c>
    </row>
  </sheetData>
  <conditionalFormatting sqref="I5:I204">
    <cfRule type="expression" priority="1" dxfId="0">
      <formula>LEFT(I5,17)="Termini kaçırıyor"</formula>
    </cfRule>
    <cfRule type="expression" priority="2" dxfId="1">
      <formula>I5="Sınırda"</formula>
    </cfRule>
    <cfRule type="expression" priority="3" dxfId="2">
      <formula>I5="Yetişiyor"</formula>
    </cfRule>
  </conditionalFormatting>
  <conditionalFormatting sqref="L5:BS204">
    <cfRule type="expression" priority="4" dxfId="3" stopIfTrue="1">
      <formula>AND($J5&lt;&gt;"",L$4&gt;=$J5,L$4&lt;=$H5,L$4&gt;$F5)</formula>
    </cfRule>
    <cfRule type="expression" priority="5" dxfId="4" stopIfTrue="1">
      <formula>AND($J5&lt;&gt;"",L$4&gt;=$J5,L$4&lt;=$H5)</formula>
    </cfRule>
    <cfRule type="expression" priority="6" dxfId="5">
      <formula>AND($F5&lt;&gt;"",L$4=$F5)</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4"/>
  <sheetViews>
    <sheetView workbookViewId="0">
      <pane ySplit="4" topLeftCell="A5" activePane="bottomLeft" state="frozen"/>
      <selection pane="bottomLeft" activeCell="A1" sqref="A1"/>
    </sheetView>
  </sheetViews>
  <sheetFormatPr baseColWidth="8" defaultRowHeight="15"/>
  <cols>
    <col width="18" customWidth="1" min="1" max="1"/>
    <col width="16" customWidth="1" min="2" max="2"/>
    <col width="14" customWidth="1" min="3" max="3"/>
    <col width="14" customWidth="1" min="4" max="4"/>
    <col width="13" customWidth="1" min="5" max="5"/>
    <col width="15" customWidth="1" min="6" max="6"/>
    <col width="18" customWidth="1" min="8" max="8"/>
    <col width="40" customWidth="1" min="9" max="9"/>
  </cols>
  <sheetData>
    <row r="1">
      <c r="A1" s="1" t="inlineStr">
        <is>
          <t>Makine / kalıp / hat kapasitesi</t>
        </is>
      </c>
    </row>
    <row r="2">
      <c r="A2" s="11" t="inlineStr">
        <is>
          <t>Günde kaç adet çıkarabildiğini yazın. Yük sütunları Siparişler sayfasından hesaplanır.</t>
        </is>
      </c>
    </row>
    <row r="4" ht="32" customHeight="1">
      <c r="A4" s="6" t="inlineStr">
        <is>
          <t>Makine</t>
        </is>
      </c>
      <c r="B4" s="6" t="inlineStr">
        <is>
          <t>Bölüm</t>
        </is>
      </c>
      <c r="C4" s="6" t="inlineStr">
        <is>
          <t>Günlük kapasite (adet)</t>
        </is>
      </c>
      <c r="D4" s="6" t="inlineStr">
        <is>
          <t>Kalan iş (adet)</t>
        </is>
      </c>
      <c r="E4" s="6" t="inlineStr">
        <is>
          <t>Kalan iş (gün)</t>
        </is>
      </c>
      <c r="F4" s="6" t="inlineStr">
        <is>
          <t>Boşalacağı gün</t>
        </is>
      </c>
      <c r="H4" s="12" t="inlineStr">
        <is>
          <t>Hafta tatili kodu</t>
        </is>
      </c>
      <c r="I4" t="inlineStr">
        <is>
          <t>0000001</t>
        </is>
      </c>
    </row>
    <row r="5">
      <c r="A5" t="inlineStr">
        <is>
          <t>M-01 Pres</t>
        </is>
      </c>
      <c r="B5" t="inlineStr">
        <is>
          <t>1. Hol</t>
        </is>
      </c>
      <c r="C5" t="n">
        <v>40</v>
      </c>
      <c r="D5" s="13">
        <f>IF(A5="","",SUMIFS('Siparişler'!D:D,'Siparişler'!C:C,A5))</f>
        <v/>
      </c>
      <c r="E5" s="13">
        <f>IF(OR(A5="",C5=0),"",SUMIFS('Siparişler'!G:G,'Siparişler'!C:C,A5))</f>
        <v/>
      </c>
      <c r="F5" s="10">
        <f>IF(OR(A5="",E5="",E5=0),"",_xlfn.MAXIFS('Siparişler'!H:H,'Siparişler'!C:C,A5))</f>
        <v/>
      </c>
      <c r="H5" s="2" t="inlineStr">
        <is>
          <t>7 hane = Pzt…Paz; 1 tatil, 0 çalışma. 0000001 = yalnız pazar tatil, 0000011 = cumartesi + pazar.</t>
        </is>
      </c>
    </row>
    <row r="6">
      <c r="A6" t="inlineStr">
        <is>
          <t>M-02 Kaynak</t>
        </is>
      </c>
      <c r="B6" t="inlineStr">
        <is>
          <t>1. Hol</t>
        </is>
      </c>
      <c r="C6" t="n">
        <v>25</v>
      </c>
      <c r="D6" s="13">
        <f>IF(A6="","",SUMIFS('Siparişler'!D:D,'Siparişler'!C:C,A6))</f>
        <v/>
      </c>
      <c r="E6" s="13">
        <f>IF(OR(A6="",C6=0),"",SUMIFS('Siparişler'!G:G,'Siparişler'!C:C,A6))</f>
        <v/>
      </c>
      <c r="F6" s="10">
        <f>IF(OR(A6="",E6="",E6=0),"",_xlfn.MAXIFS('Siparişler'!H:H,'Siparişler'!C:C,A6))</f>
        <v/>
      </c>
    </row>
    <row r="7">
      <c r="A7" t="inlineStr">
        <is>
          <t>M-03 Boya</t>
        </is>
      </c>
      <c r="B7" t="inlineStr">
        <is>
          <t>2. Hol</t>
        </is>
      </c>
      <c r="C7" t="n">
        <v>60</v>
      </c>
      <c r="D7" s="13">
        <f>IF(A7="","",SUMIFS('Siparişler'!D:D,'Siparişler'!C:C,A7))</f>
        <v/>
      </c>
      <c r="E7" s="13">
        <f>IF(OR(A7="",C7=0),"",SUMIFS('Siparişler'!G:G,'Siparişler'!C:C,A7))</f>
        <v/>
      </c>
      <c r="F7" s="10">
        <f>IF(OR(A7="",E7="",E7=0),"",_xlfn.MAXIFS('Siparişler'!H:H,'Siparişler'!C:C,A7))</f>
        <v/>
      </c>
    </row>
    <row r="8">
      <c r="A8" t="inlineStr">
        <is>
          <t>K-04 Kalıp</t>
        </is>
      </c>
      <c r="B8" t="inlineStr">
        <is>
          <t>2. Hol</t>
        </is>
      </c>
      <c r="C8" t="n">
        <v>6</v>
      </c>
      <c r="D8" s="13">
        <f>IF(A8="","",SUMIFS('Siparişler'!D:D,'Siparişler'!C:C,A8))</f>
        <v/>
      </c>
      <c r="E8" s="13">
        <f>IF(OR(A8="",C8=0),"",SUMIFS('Siparişler'!G:G,'Siparişler'!C:C,A8))</f>
        <v/>
      </c>
      <c r="F8" s="10">
        <f>IF(OR(A8="",E8="",E8=0),"",_xlfn.MAXIFS('Siparişler'!H:H,'Siparişler'!C:C,A8))</f>
        <v/>
      </c>
    </row>
    <row r="9">
      <c r="D9" s="13">
        <f>IF(A9="","",SUMIFS('Siparişler'!D:D,'Siparişler'!C:C,A9))</f>
        <v/>
      </c>
      <c r="E9" s="13">
        <f>IF(OR(A9="",C9=0),"",SUMIFS('Siparişler'!G:G,'Siparişler'!C:C,A9))</f>
        <v/>
      </c>
      <c r="F9" s="10">
        <f>IF(OR(A9="",E9="",E9=0),"",_xlfn.MAXIFS('Siparişler'!H:H,'Siparişler'!C:C,A9))</f>
        <v/>
      </c>
      <c r="H9" s="12" t="inlineStr">
        <is>
          <t>Resmî tatiller</t>
        </is>
      </c>
    </row>
    <row r="10">
      <c r="D10" s="13">
        <f>IF(A10="","",SUMIFS('Siparişler'!D:D,'Siparişler'!C:C,A10))</f>
        <v/>
      </c>
      <c r="E10" s="13">
        <f>IF(OR(A10="",C10=0),"",SUMIFS('Siparişler'!G:G,'Siparişler'!C:C,A10))</f>
        <v/>
      </c>
      <c r="F10" s="10">
        <f>IF(OR(A10="",E10="",E10=0),"",_xlfn.MAXIFS('Siparişler'!H:H,'Siparişler'!C:C,A10))</f>
        <v/>
      </c>
      <c r="H10" s="8" t="n">
        <v>46387</v>
      </c>
    </row>
    <row r="11">
      <c r="D11" s="13">
        <f>IF(A11="","",SUMIFS('Siparişler'!D:D,'Siparişler'!C:C,A11))</f>
        <v/>
      </c>
      <c r="E11" s="13">
        <f>IF(OR(A11="",C11=0),"",SUMIFS('Siparişler'!G:G,'Siparişler'!C:C,A11))</f>
        <v/>
      </c>
      <c r="F11" s="10">
        <f>IF(OR(A11="",E11="",E11=0),"",_xlfn.MAXIFS('Siparişler'!H:H,'Siparişler'!C:C,A11))</f>
        <v/>
      </c>
      <c r="H11" s="8" t="n">
        <v>46388</v>
      </c>
    </row>
    <row r="12">
      <c r="D12" s="13">
        <f>IF(A12="","",SUMIFS('Siparişler'!D:D,'Siparişler'!C:C,A12))</f>
        <v/>
      </c>
      <c r="E12" s="13">
        <f>IF(OR(A12="",C12=0),"",SUMIFS('Siparişler'!G:G,'Siparişler'!C:C,A12))</f>
        <v/>
      </c>
      <c r="F12" s="10">
        <f>IF(OR(A12="",E12="",E12=0),"",_xlfn.MAXIFS('Siparişler'!H:H,'Siparişler'!C:C,A12))</f>
        <v/>
      </c>
    </row>
    <row r="13">
      <c r="D13" s="13">
        <f>IF(A13="","",SUMIFS('Siparişler'!D:D,'Siparişler'!C:C,A13))</f>
        <v/>
      </c>
      <c r="E13" s="13">
        <f>IF(OR(A13="",C13=0),"",SUMIFS('Siparişler'!G:G,'Siparişler'!C:C,A13))</f>
        <v/>
      </c>
      <c r="F13" s="10">
        <f>IF(OR(A13="",E13="",E13=0),"",_xlfn.MAXIFS('Siparişler'!H:H,'Siparişler'!C:C,A13))</f>
        <v/>
      </c>
    </row>
    <row r="14">
      <c r="D14" s="13">
        <f>IF(A14="","",SUMIFS('Siparişler'!D:D,'Siparişler'!C:C,A14))</f>
        <v/>
      </c>
      <c r="E14" s="13">
        <f>IF(OR(A14="",C14=0),"",SUMIFS('Siparişler'!G:G,'Siparişler'!C:C,A14))</f>
        <v/>
      </c>
      <c r="F14" s="10">
        <f>IF(OR(A14="",E14="",E14=0),"",_xlfn.MAXIFS('Siparişler'!H:H,'Siparişler'!C:C,A14))</f>
        <v/>
      </c>
    </row>
    <row r="15">
      <c r="D15" s="13">
        <f>IF(A15="","",SUMIFS('Siparişler'!D:D,'Siparişler'!C:C,A15))</f>
        <v/>
      </c>
      <c r="E15" s="13">
        <f>IF(OR(A15="",C15=0),"",SUMIFS('Siparişler'!G:G,'Siparişler'!C:C,A15))</f>
        <v/>
      </c>
      <c r="F15" s="10">
        <f>IF(OR(A15="",E15="",E15=0),"",_xlfn.MAXIFS('Siparişler'!H:H,'Siparişler'!C:C,A15))</f>
        <v/>
      </c>
    </row>
    <row r="16">
      <c r="D16" s="13">
        <f>IF(A16="","",SUMIFS('Siparişler'!D:D,'Siparişler'!C:C,A16))</f>
        <v/>
      </c>
      <c r="E16" s="13">
        <f>IF(OR(A16="",C16=0),"",SUMIFS('Siparişler'!G:G,'Siparişler'!C:C,A16))</f>
        <v/>
      </c>
      <c r="F16" s="10">
        <f>IF(OR(A16="",E16="",E16=0),"",_xlfn.MAXIFS('Siparişler'!H:H,'Siparişler'!C:C,A16))</f>
        <v/>
      </c>
    </row>
    <row r="17">
      <c r="D17" s="13">
        <f>IF(A17="","",SUMIFS('Siparişler'!D:D,'Siparişler'!C:C,A17))</f>
        <v/>
      </c>
      <c r="E17" s="13">
        <f>IF(OR(A17="",C17=0),"",SUMIFS('Siparişler'!G:G,'Siparişler'!C:C,A17))</f>
        <v/>
      </c>
      <c r="F17" s="10">
        <f>IF(OR(A17="",E17="",E17=0),"",_xlfn.MAXIFS('Siparişler'!H:H,'Siparişler'!C:C,A17))</f>
        <v/>
      </c>
    </row>
    <row r="18">
      <c r="D18" s="13">
        <f>IF(A18="","",SUMIFS('Siparişler'!D:D,'Siparişler'!C:C,A18))</f>
        <v/>
      </c>
      <c r="E18" s="13">
        <f>IF(OR(A18="",C18=0),"",SUMIFS('Siparişler'!G:G,'Siparişler'!C:C,A18))</f>
        <v/>
      </c>
      <c r="F18" s="10">
        <f>IF(OR(A18="",E18="",E18=0),"",_xlfn.MAXIFS('Siparişler'!H:H,'Siparişler'!C:C,A18))</f>
        <v/>
      </c>
    </row>
    <row r="19">
      <c r="D19" s="13">
        <f>IF(A19="","",SUMIFS('Siparişler'!D:D,'Siparişler'!C:C,A19))</f>
        <v/>
      </c>
      <c r="E19" s="13">
        <f>IF(OR(A19="",C19=0),"",SUMIFS('Siparişler'!G:G,'Siparişler'!C:C,A19))</f>
        <v/>
      </c>
      <c r="F19" s="10">
        <f>IF(OR(A19="",E19="",E19=0),"",_xlfn.MAXIFS('Siparişler'!H:H,'Siparişler'!C:C,A19))</f>
        <v/>
      </c>
    </row>
    <row r="20">
      <c r="D20" s="13">
        <f>IF(A20="","",SUMIFS('Siparişler'!D:D,'Siparişler'!C:C,A20))</f>
        <v/>
      </c>
      <c r="E20" s="13">
        <f>IF(OR(A20="",C20=0),"",SUMIFS('Siparişler'!G:G,'Siparişler'!C:C,A20))</f>
        <v/>
      </c>
      <c r="F20" s="10">
        <f>IF(OR(A20="",E20="",E20=0),"",_xlfn.MAXIFS('Siparişler'!H:H,'Siparişler'!C:C,A20))</f>
        <v/>
      </c>
    </row>
    <row r="21">
      <c r="D21" s="13">
        <f>IF(A21="","",SUMIFS('Siparişler'!D:D,'Siparişler'!C:C,A21))</f>
        <v/>
      </c>
      <c r="E21" s="13">
        <f>IF(OR(A21="",C21=0),"",SUMIFS('Siparişler'!G:G,'Siparişler'!C:C,A21))</f>
        <v/>
      </c>
      <c r="F21" s="10">
        <f>IF(OR(A21="",E21="",E21=0),"",_xlfn.MAXIFS('Siparişler'!H:H,'Siparişler'!C:C,A21))</f>
        <v/>
      </c>
    </row>
    <row r="22">
      <c r="D22" s="13">
        <f>IF(A22="","",SUMIFS('Siparişler'!D:D,'Siparişler'!C:C,A22))</f>
        <v/>
      </c>
      <c r="E22" s="13">
        <f>IF(OR(A22="",C22=0),"",SUMIFS('Siparişler'!G:G,'Siparişler'!C:C,A22))</f>
        <v/>
      </c>
      <c r="F22" s="10">
        <f>IF(OR(A22="",E22="",E22=0),"",_xlfn.MAXIFS('Siparişler'!H:H,'Siparişler'!C:C,A22))</f>
        <v/>
      </c>
    </row>
    <row r="23">
      <c r="D23" s="13">
        <f>IF(A23="","",SUMIFS('Siparişler'!D:D,'Siparişler'!C:C,A23))</f>
        <v/>
      </c>
      <c r="E23" s="13">
        <f>IF(OR(A23="",C23=0),"",SUMIFS('Siparişler'!G:G,'Siparişler'!C:C,A23))</f>
        <v/>
      </c>
      <c r="F23" s="10">
        <f>IF(OR(A23="",E23="",E23=0),"",_xlfn.MAXIFS('Siparişler'!H:H,'Siparişler'!C:C,A23))</f>
        <v/>
      </c>
    </row>
    <row r="24">
      <c r="D24" s="13">
        <f>IF(A24="","",SUMIFS('Siparişler'!D:D,'Siparişler'!C:C,A24))</f>
        <v/>
      </c>
      <c r="E24" s="13">
        <f>IF(OR(A24="",C24=0),"",SUMIFS('Siparişler'!G:G,'Siparişler'!C:C,A24))</f>
        <v/>
      </c>
      <c r="F24" s="10">
        <f>IF(OR(A24="",E24="",E24=0),"",_xlfn.MAXIFS('Siparişler'!H:H,'Siparişler'!C:C,A24))</f>
        <v/>
      </c>
    </row>
    <row r="25">
      <c r="D25" s="13">
        <f>IF(A25="","",SUMIFS('Siparişler'!D:D,'Siparişler'!C:C,A25))</f>
        <v/>
      </c>
      <c r="E25" s="13">
        <f>IF(OR(A25="",C25=0),"",SUMIFS('Siparişler'!G:G,'Siparişler'!C:C,A25))</f>
        <v/>
      </c>
      <c r="F25" s="10">
        <f>IF(OR(A25="",E25="",E25=0),"",_xlfn.MAXIFS('Siparişler'!H:H,'Siparişler'!C:C,A25))</f>
        <v/>
      </c>
    </row>
    <row r="26">
      <c r="D26" s="13">
        <f>IF(A26="","",SUMIFS('Siparişler'!D:D,'Siparişler'!C:C,A26))</f>
        <v/>
      </c>
      <c r="E26" s="13">
        <f>IF(OR(A26="",C26=0),"",SUMIFS('Siparişler'!G:G,'Siparişler'!C:C,A26))</f>
        <v/>
      </c>
      <c r="F26" s="10">
        <f>IF(OR(A26="",E26="",E26=0),"",_xlfn.MAXIFS('Siparişler'!H:H,'Siparişler'!C:C,A26))</f>
        <v/>
      </c>
    </row>
    <row r="27">
      <c r="D27" s="13">
        <f>IF(A27="","",SUMIFS('Siparişler'!D:D,'Siparişler'!C:C,A27))</f>
        <v/>
      </c>
      <c r="E27" s="13">
        <f>IF(OR(A27="",C27=0),"",SUMIFS('Siparişler'!G:G,'Siparişler'!C:C,A27))</f>
        <v/>
      </c>
      <c r="F27" s="10">
        <f>IF(OR(A27="",E27="",E27=0),"",_xlfn.MAXIFS('Siparişler'!H:H,'Siparişler'!C:C,A27))</f>
        <v/>
      </c>
    </row>
    <row r="28">
      <c r="D28" s="13">
        <f>IF(A28="","",SUMIFS('Siparişler'!D:D,'Siparişler'!C:C,A28))</f>
        <v/>
      </c>
      <c r="E28" s="13">
        <f>IF(OR(A28="",C28=0),"",SUMIFS('Siparişler'!G:G,'Siparişler'!C:C,A28))</f>
        <v/>
      </c>
      <c r="F28" s="10">
        <f>IF(OR(A28="",E28="",E28=0),"",_xlfn.MAXIFS('Siparişler'!H:H,'Siparişler'!C:C,A28))</f>
        <v/>
      </c>
    </row>
    <row r="29">
      <c r="D29" s="13">
        <f>IF(A29="","",SUMIFS('Siparişler'!D:D,'Siparişler'!C:C,A29))</f>
        <v/>
      </c>
      <c r="E29" s="13">
        <f>IF(OR(A29="",C29=0),"",SUMIFS('Siparişler'!G:G,'Siparişler'!C:C,A29))</f>
        <v/>
      </c>
      <c r="F29" s="10">
        <f>IF(OR(A29="",E29="",E29=0),"",_xlfn.MAXIFS('Siparişler'!H:H,'Siparişler'!C:C,A29))</f>
        <v/>
      </c>
    </row>
    <row r="30">
      <c r="D30" s="13">
        <f>IF(A30="","",SUMIFS('Siparişler'!D:D,'Siparişler'!C:C,A30))</f>
        <v/>
      </c>
      <c r="E30" s="13">
        <f>IF(OR(A30="",C30=0),"",SUMIFS('Siparişler'!G:G,'Siparişler'!C:C,A30))</f>
        <v/>
      </c>
      <c r="F30" s="10">
        <f>IF(OR(A30="",E30="",E30=0),"",_xlfn.MAXIFS('Siparişler'!H:H,'Siparişler'!C:C,A30))</f>
        <v/>
      </c>
    </row>
    <row r="31">
      <c r="D31" s="13">
        <f>IF(A31="","",SUMIFS('Siparişler'!D:D,'Siparişler'!C:C,A31))</f>
        <v/>
      </c>
      <c r="E31" s="13">
        <f>IF(OR(A31="",C31=0),"",SUMIFS('Siparişler'!G:G,'Siparişler'!C:C,A31))</f>
        <v/>
      </c>
      <c r="F31" s="10">
        <f>IF(OR(A31="",E31="",E31=0),"",_xlfn.MAXIFS('Siparişler'!H:H,'Siparişler'!C:C,A31))</f>
        <v/>
      </c>
    </row>
    <row r="32">
      <c r="D32" s="13">
        <f>IF(A32="","",SUMIFS('Siparişler'!D:D,'Siparişler'!C:C,A32))</f>
        <v/>
      </c>
      <c r="E32" s="13">
        <f>IF(OR(A32="",C32=0),"",SUMIFS('Siparişler'!G:G,'Siparişler'!C:C,A32))</f>
        <v/>
      </c>
      <c r="F32" s="10">
        <f>IF(OR(A32="",E32="",E32=0),"",_xlfn.MAXIFS('Siparişler'!H:H,'Siparişler'!C:C,A32))</f>
        <v/>
      </c>
    </row>
    <row r="33">
      <c r="D33" s="13">
        <f>IF(A33="","",SUMIFS('Siparişler'!D:D,'Siparişler'!C:C,A33))</f>
        <v/>
      </c>
      <c r="E33" s="13">
        <f>IF(OR(A33="",C33=0),"",SUMIFS('Siparişler'!G:G,'Siparişler'!C:C,A33))</f>
        <v/>
      </c>
      <c r="F33" s="10">
        <f>IF(OR(A33="",E33="",E33=0),"",_xlfn.MAXIFS('Siparişler'!H:H,'Siparişler'!C:C,A33))</f>
        <v/>
      </c>
    </row>
    <row r="34">
      <c r="D34" s="13">
        <f>IF(A34="","",SUMIFS('Siparişler'!D:D,'Siparişler'!C:C,A34))</f>
        <v/>
      </c>
      <c r="E34" s="13">
        <f>IF(OR(A34="",C34=0),"",SUMIFS('Siparişler'!G:G,'Siparişler'!C:C,A34))</f>
        <v/>
      </c>
      <c r="F34" s="10">
        <f>IF(OR(A34="",E34="",E34=0),"",_xlfn.MAXIFS('Siparişler'!H:H,'Siparişler'!C:C,A34))</f>
        <v/>
      </c>
    </row>
  </sheetData>
  <mergeCells count="1">
    <mergeCell ref="H5:I7"/>
  </mergeCells>
  <conditionalFormatting sqref="E5:E34">
    <cfRule type="dataBar" priority="1">
      <dataBar>
        <cfvo type="num" val="0"/>
        <cfvo type="max"/>
        <color rgb="006366F1"/>
      </dataBar>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2026-10-28T13:26:33Z</dcterms:created>
  <dcterms:modified xmlns:dcterms="http://purl.org/dc/terms/" xmlns:xsi="http://www.w3.org/2001/XMLSchema-instance" xsi:type="dcterms:W3CDTF">2026-10-28T13:26:34Z</dcterms:modified>
</cp:coreProperties>
</file>